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D:\Box Sync\Branch 116 Website\BEC Records\2020 BEC Records\"/>
    </mc:Choice>
  </mc:AlternateContent>
  <xr:revisionPtr revIDLastSave="0" documentId="8_{BDA15EA5-EA62-401B-90ED-74351D444213}" xr6:coauthVersionLast="45" xr6:coauthVersionMax="45" xr10:uidLastSave="{00000000-0000-0000-0000-000000000000}"/>
  <bookViews>
    <workbookView xWindow="-120" yWindow="-120" windowWidth="29040" windowHeight="17640" xr2:uid="{00000000-000D-0000-FFFF-FFFF00000000}"/>
  </bookViews>
  <sheets>
    <sheet name="Form 27 - 2016" sheetId="1" r:id="rId1"/>
  </sheets>
  <definedNames>
    <definedName name="_xlnm.Print_Area" localSheetId="0">'Form 27 - 2016'!$A$1:$AC$34</definedName>
    <definedName name="YN">'Form 27 - 2016'!$P$29:$P$29</definedName>
  </definedNames>
  <calcPr calcId="181029"/>
</workbook>
</file>

<file path=xl/calcChain.xml><?xml version="1.0" encoding="utf-8"?>
<calcChain xmlns="http://schemas.openxmlformats.org/spreadsheetml/2006/main">
  <c r="Z4" i="1" l="1"/>
  <c r="K7" i="1"/>
  <c r="L7" i="1"/>
  <c r="M7" i="1"/>
  <c r="Z9" i="1"/>
  <c r="AB9" i="1"/>
  <c r="Z10" i="1"/>
  <c r="AB11" i="1"/>
  <c r="O13" i="1"/>
  <c r="N19" i="1"/>
  <c r="O19" i="1"/>
  <c r="P19" i="1"/>
  <c r="Q19" i="1"/>
  <c r="R19" i="1"/>
  <c r="S19" i="1"/>
  <c r="T19" i="1"/>
  <c r="U19" i="1"/>
  <c r="V19" i="1"/>
  <c r="W19" i="1"/>
  <c r="X19" i="1"/>
  <c r="Y19" i="1"/>
  <c r="K22" i="1"/>
  <c r="L22" i="1"/>
  <c r="M22" i="1"/>
  <c r="Z25" i="1"/>
  <c r="K29" i="1"/>
  <c r="AA16" i="1" l="1"/>
  <c r="AB25" i="1"/>
  <c r="N8" i="1"/>
  <c r="N11" i="1" s="1"/>
  <c r="N24" i="1" s="1"/>
  <c r="O8" i="1" l="1"/>
  <c r="O11" i="1" s="1"/>
  <c r="O24" i="1" s="1"/>
  <c r="AA10" i="1"/>
  <c r="AA25" i="1"/>
  <c r="AA9" i="1"/>
  <c r="P8" i="1" l="1"/>
  <c r="P11" i="1" s="1"/>
  <c r="P24" i="1" s="1"/>
  <c r="Q8" i="1" l="1"/>
  <c r="Q11" i="1" s="1"/>
  <c r="Q24" i="1" s="1"/>
  <c r="R8" i="1" l="1"/>
  <c r="R11" i="1" s="1"/>
  <c r="R24" i="1" s="1"/>
  <c r="S8" i="1" l="1"/>
  <c r="S11" i="1" s="1"/>
  <c r="S24" i="1" s="1"/>
  <c r="T8" i="1" l="1"/>
  <c r="T11" i="1" s="1"/>
  <c r="T24" i="1" s="1"/>
  <c r="U8" i="1" l="1"/>
  <c r="U11" i="1" s="1"/>
  <c r="U24" i="1" s="1"/>
  <c r="V8" i="1"/>
  <c r="V11" i="1" s="1"/>
  <c r="V24" i="1" l="1"/>
  <c r="W8" i="1"/>
  <c r="W11" i="1" s="1"/>
  <c r="W24" i="1" l="1"/>
  <c r="X8" i="1"/>
  <c r="X11" i="1" s="1"/>
  <c r="X24" i="1" l="1"/>
  <c r="Y8" i="1"/>
  <c r="Y11" i="1" s="1"/>
  <c r="Y24" i="1" s="1"/>
  <c r="AA24" i="1" l="1"/>
</calcChain>
</file>

<file path=xl/sharedStrings.xml><?xml version="1.0" encoding="utf-8"?>
<sst xmlns="http://schemas.openxmlformats.org/spreadsheetml/2006/main" count="152" uniqueCount="78">
  <si>
    <t>MEMBERSHIP</t>
  </si>
  <si>
    <t>Previous Years</t>
  </si>
  <si>
    <t>Line</t>
  </si>
  <si>
    <t>Description</t>
  </si>
  <si>
    <t>Jan</t>
  </si>
  <si>
    <t>Feb</t>
  </si>
  <si>
    <t>Mar</t>
  </si>
  <si>
    <t>Apr</t>
  </si>
  <si>
    <t>May</t>
  </si>
  <si>
    <t>Jun</t>
  </si>
  <si>
    <t>Jul</t>
  </si>
  <si>
    <t>Aug</t>
  </si>
  <si>
    <t>Sep</t>
  </si>
  <si>
    <t>Oct</t>
  </si>
  <si>
    <t>Nov</t>
  </si>
  <si>
    <t>Dec</t>
  </si>
  <si>
    <t>-----</t>
  </si>
  <si>
    <t>----</t>
  </si>
  <si>
    <t>LUNCHEON ATTENDANCE</t>
  </si>
  <si>
    <t>SUBMITTED BY:</t>
  </si>
  <si>
    <t>YES</t>
  </si>
  <si>
    <t xml:space="preserve">NUMBER OF MEMBERS IN </t>
  </si>
  <si>
    <t>NO</t>
  </si>
  <si>
    <t>MEETING DATE:</t>
  </si>
  <si>
    <t>NUMBER OF COUPLES ACTIVITIES</t>
  </si>
  <si>
    <t>TOTAL NUMBER OF ACTIVITIES - including couples</t>
  </si>
  <si>
    <t>NOTE:</t>
  </si>
  <si>
    <t xml:space="preserve">Min    Goal </t>
  </si>
  <si>
    <t>GUESTS (Guests are potential members only)</t>
  </si>
  <si>
    <t>MONTHLY DISTRIBUTION</t>
  </si>
  <si>
    <t>Membership change this year</t>
  </si>
  <si>
    <r>
      <rPr>
        <b/>
        <sz val="12"/>
        <color indexed="8"/>
        <rFont val="Arial"/>
        <family val="2"/>
      </rPr>
      <t>Line 4 Goal-  Process:</t>
    </r>
    <r>
      <rPr>
        <sz val="12"/>
        <color indexed="8"/>
        <rFont val="Arial"/>
        <family val="2"/>
      </rPr>
      <t xml:space="preserve"> Add +1 gain (or other desired gain) to Line 4’s prior year-end actual= Line 4 Goal.</t>
    </r>
  </si>
  <si>
    <t xml:space="preserve">Branch Goal </t>
  </si>
  <si>
    <t xml:space="preserve">Branch
Goal </t>
  </si>
  <si>
    <t>Year Total</t>
  </si>
  <si>
    <t>Year %</t>
  </si>
  <si>
    <t>JAN</t>
  </si>
  <si>
    <t>FEB</t>
  </si>
  <si>
    <t>MAR</t>
  </si>
  <si>
    <t>APR</t>
  </si>
  <si>
    <t>MAY</t>
  </si>
  <si>
    <t>JUN</t>
  </si>
  <si>
    <t>JUL</t>
  </si>
  <si>
    <t>AUG</t>
  </si>
  <si>
    <t>SEP</t>
  </si>
  <si>
    <t>OCT</t>
  </si>
  <si>
    <t>NOV</t>
  </si>
  <si>
    <t>DEC</t>
  </si>
  <si>
    <t>Year</t>
  </si>
  <si>
    <t>Region</t>
  </si>
  <si>
    <t>Area</t>
  </si>
  <si>
    <t>Branch</t>
  </si>
  <si>
    <t>Report Month</t>
  </si>
  <si>
    <t xml:space="preserve">All of the data in this report are to be determined after the monthly BEC and luncheon meetings.  New inductions and resignations that occur after the monthly meetings shall be reported after the next BEC and luncheon meetings. </t>
  </si>
  <si>
    <t>Phone #</t>
  </si>
  <si>
    <r>
      <rPr>
        <b/>
        <sz val="14"/>
        <color indexed="8"/>
        <rFont val="Arial"/>
        <family val="2"/>
      </rPr>
      <t>sirstateform27@gmail.com</t>
    </r>
    <r>
      <rPr>
        <sz val="12"/>
        <color indexed="8"/>
        <rFont val="Arial"/>
        <family val="2"/>
      </rPr>
      <t xml:space="preserve">,  BEC,  Area Governor,  Region Director,  Branch RAMP Committee Chairs (Recruitment, Activities, Member Relations, Publicity),                          </t>
    </r>
  </si>
  <si>
    <t>FORM 27 - MONTHLY BRANCH MEMBERSHIP REPORT</t>
  </si>
  <si>
    <t>LAST MONTH's FORM 27 REVIEWED BY BEC?</t>
  </si>
  <si>
    <t>Title</t>
  </si>
  <si>
    <t xml:space="preserve">NUMBER OF MEMBERS OUT (ATTRITION) </t>
  </si>
  <si>
    <t>Previous Year Guest conversion ratio  =</t>
  </si>
  <si>
    <r>
      <rPr>
        <b/>
        <sz val="12"/>
        <color indexed="8"/>
        <rFont val="Arial"/>
        <family val="2"/>
      </rPr>
      <t>Line 2 Minimum Goal-</t>
    </r>
    <r>
      <rPr>
        <sz val="12"/>
        <color indexed="8"/>
        <rFont val="Arial"/>
        <family val="2"/>
      </rPr>
      <t xml:space="preserve"> </t>
    </r>
    <r>
      <rPr>
        <b/>
        <sz val="12"/>
        <color indexed="8"/>
        <rFont val="Arial"/>
        <family val="2"/>
      </rPr>
      <t>Process:</t>
    </r>
    <r>
      <rPr>
        <sz val="12"/>
        <color indexed="8"/>
        <rFont val="Arial"/>
        <family val="2"/>
      </rPr>
      <t xml:space="preserve"> review Line 3 Attrition for the past 3 years. Estimate attrition by current year-end. Add +1 gain (or other desired gain) to this  estimate= Line 2 Goal. </t>
    </r>
    <r>
      <rPr>
        <b/>
        <sz val="12"/>
        <color indexed="8"/>
        <rFont val="Arial"/>
        <family val="2"/>
      </rPr>
      <t>THIS IS A KEY GOAL FOR YOUR BRANCH</t>
    </r>
  </si>
  <si>
    <t>Blue cells are calculated fields:  passworded and locked.</t>
  </si>
  <si>
    <r>
      <rPr>
        <b/>
        <sz val="12"/>
        <color indexed="8"/>
        <rFont val="Arial"/>
        <family val="2"/>
      </rPr>
      <t>Line 9   Total</t>
    </r>
    <r>
      <rPr>
        <sz val="12"/>
        <color indexed="8"/>
        <rFont val="Arial"/>
        <family val="2"/>
      </rPr>
      <t>:  To exclude Ladies Days Luncheons from the  Year %" data enter "LDL" above the appropriate months.</t>
    </r>
  </si>
  <si>
    <r>
      <rPr>
        <b/>
        <sz val="12"/>
        <color indexed="8"/>
        <rFont val="Arial"/>
        <family val="2"/>
      </rPr>
      <t xml:space="preserve">Line 10 Minimum Goal- Process: </t>
    </r>
    <r>
      <rPr>
        <sz val="12"/>
        <color indexed="8"/>
        <rFont val="Arial"/>
        <family val="2"/>
      </rPr>
      <t>Divide previous year 'Guests' total by previous year 'Members In' total. Result is No. of Guests needed per New Member (in blue box). Then multiply Line 2  'Min Goal for Members In' by this ratio and this = Min Goal for Guests. It</t>
    </r>
    <r>
      <rPr>
        <b/>
        <sz val="12"/>
        <color indexed="8"/>
        <rFont val="Arial"/>
        <family val="2"/>
      </rPr>
      <t xml:space="preserve"> </t>
    </r>
    <r>
      <rPr>
        <sz val="12"/>
        <color indexed="8"/>
        <rFont val="Arial"/>
        <family val="2"/>
      </rPr>
      <t>is calculated for you automatically.</t>
    </r>
  </si>
  <si>
    <t xml:space="preserve">     Form 27 for the month should be distributed to the list above by the10th of the following month (Rule 167)</t>
  </si>
  <si>
    <t>Form 27  Revised 12/16/2018</t>
  </si>
  <si>
    <t>NUMBER OF MEMBERS LAST MONTH  (= Line 4 last month)</t>
  </si>
  <si>
    <t>MEDIAN BRANCH AGE</t>
  </si>
  <si>
    <t>NUMBER OF BRANCH MEMBERS IN ATTENDANCE</t>
  </si>
  <si>
    <t>PERCENT OF NUMBER OF MEMBERS IN ATTENDANCE</t>
  </si>
  <si>
    <t>Enter "LDL" here for Ladies Day months ==&gt;</t>
  </si>
  <si>
    <t>NUMBER OF MEMBERS  (Lines 1+2-3)</t>
  </si>
  <si>
    <t>Phil Goff</t>
  </si>
  <si>
    <t>Membership Secretary</t>
  </si>
  <si>
    <t>LDL</t>
  </si>
  <si>
    <t>925-212-8520</t>
  </si>
  <si>
    <t>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</si>
</sst>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mmm"/>
    <numFmt numFmtId="165" formatCode="0.0\ &quot;guests to add 1 new member&quot;"/>
    <numFmt numFmtId="166" formatCode="0.0"/>
    <numFmt numFmtId="167" formatCode="0.0%"/>
  </numFmts>
  <fonts count="34" x14ac:knownFonts="1">
    <font>
      <sz val="12"/>
      <color indexed="8"/>
      <name val="Verdana"/>
    </font>
    <font>
      <sz val="10"/>
      <color indexed="8"/>
      <name val="Arial"/>
      <family val="2"/>
    </font>
    <font>
      <sz val="12"/>
      <color indexed="8"/>
      <name val="Verdana"/>
      <family val="2"/>
    </font>
    <font>
      <b/>
      <sz val="20"/>
      <color indexed="8"/>
      <name val="Arial"/>
      <family val="2"/>
    </font>
    <font>
      <sz val="10"/>
      <color indexed="8"/>
      <name val="Arial"/>
      <family val="2"/>
    </font>
    <font>
      <b/>
      <sz val="26"/>
      <color indexed="8"/>
      <name val="Arial"/>
      <family val="2"/>
    </font>
    <font>
      <sz val="72"/>
      <color indexed="8"/>
      <name val="Wingdings"/>
      <charset val="2"/>
    </font>
    <font>
      <b/>
      <sz val="16"/>
      <color indexed="8"/>
      <name val="Arial"/>
      <family val="2"/>
    </font>
    <font>
      <b/>
      <sz val="10"/>
      <color indexed="8"/>
      <name val="Arial"/>
      <family val="2"/>
    </font>
    <font>
      <sz val="12"/>
      <color indexed="8"/>
      <name val="Verdana"/>
      <family val="2"/>
    </font>
    <font>
      <sz val="12"/>
      <color indexed="8"/>
      <name val="Verdana"/>
      <family val="2"/>
    </font>
    <font>
      <b/>
      <sz val="14"/>
      <color indexed="8"/>
      <name val="Arial"/>
      <family val="2"/>
    </font>
    <font>
      <b/>
      <sz val="12"/>
      <color indexed="8"/>
      <name val="Arial"/>
      <family val="2"/>
    </font>
    <font>
      <sz val="12"/>
      <color indexed="8"/>
      <name val="Arial"/>
      <family val="2"/>
    </font>
    <font>
      <sz val="16"/>
      <color indexed="8"/>
      <name val="Verdana"/>
      <family val="2"/>
    </font>
    <font>
      <sz val="16"/>
      <color indexed="8"/>
      <name val="Arial"/>
      <family val="2"/>
    </font>
    <font>
      <b/>
      <sz val="14"/>
      <name val="Arial"/>
      <family val="2"/>
    </font>
    <font>
      <sz val="12"/>
      <name val="Verdana"/>
      <family val="2"/>
    </font>
    <font>
      <sz val="20"/>
      <color indexed="8"/>
      <name val="Arial"/>
      <family val="2"/>
    </font>
    <font>
      <sz val="20"/>
      <color indexed="8"/>
      <name val="Verdana"/>
      <family val="2"/>
    </font>
    <font>
      <sz val="10"/>
      <color indexed="8"/>
      <name val="Verdana"/>
      <family val="2"/>
    </font>
    <font>
      <sz val="11"/>
      <color indexed="8"/>
      <name val="Arial"/>
      <family val="2"/>
    </font>
    <font>
      <b/>
      <sz val="11"/>
      <color indexed="8"/>
      <name val="Arial"/>
      <family val="2"/>
    </font>
    <font>
      <b/>
      <u/>
      <sz val="12"/>
      <color indexed="8"/>
      <name val="Arial"/>
      <family val="2"/>
    </font>
    <font>
      <sz val="10"/>
      <color indexed="8"/>
      <name val="Wingdings"/>
      <charset val="2"/>
    </font>
    <font>
      <sz val="11"/>
      <name val="Arial"/>
      <family val="2"/>
    </font>
    <font>
      <b/>
      <sz val="11"/>
      <name val="Arial"/>
      <family val="2"/>
    </font>
    <font>
      <sz val="14"/>
      <color indexed="8"/>
      <name val="Arial"/>
      <family val="2"/>
    </font>
    <font>
      <b/>
      <sz val="12"/>
      <color indexed="8"/>
      <name val="Verdana"/>
      <family val="2"/>
    </font>
    <font>
      <b/>
      <sz val="11"/>
      <color theme="0"/>
      <name val="Arial"/>
      <family val="2"/>
    </font>
    <font>
      <sz val="10"/>
      <color theme="0" tint="-0.499984740745262"/>
      <name val="Arial"/>
      <family val="2"/>
    </font>
    <font>
      <sz val="8"/>
      <color theme="0" tint="-0.499984740745262"/>
      <name val="Arial"/>
      <family val="2"/>
    </font>
    <font>
      <sz val="12"/>
      <color theme="0"/>
      <name val="Arial"/>
      <family val="2"/>
    </font>
    <font>
      <sz val="11"/>
      <color theme="0" tint="-0.499984740745262"/>
      <name val="Arial"/>
      <family val="2"/>
    </font>
  </fonts>
  <fills count="11">
    <fill>
      <patternFill patternType="none"/>
    </fill>
    <fill>
      <patternFill patternType="gray125"/>
    </fill>
    <fill>
      <patternFill patternType="solid">
        <fgColor indexed="10"/>
      </patternFill>
    </fill>
    <fill>
      <patternFill patternType="solid">
        <fgColor indexed="27"/>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5CFF3"/>
        <bgColor indexed="64"/>
      </patternFill>
    </fill>
    <fill>
      <patternFill patternType="solid">
        <fgColor theme="5" tint="0.59999389629810485"/>
        <bgColor indexed="64"/>
      </patternFill>
    </fill>
    <fill>
      <patternFill patternType="solid">
        <fgColor rgb="FFD2FAFC"/>
        <bgColor indexed="64"/>
      </patternFill>
    </fill>
    <fill>
      <patternFill patternType="solid">
        <fgColor theme="0" tint="-0.14999847407452621"/>
        <bgColor indexed="64"/>
      </patternFill>
    </fill>
    <fill>
      <patternFill patternType="solid">
        <fgColor rgb="FFFFFF00"/>
        <bgColor indexed="64"/>
      </patternFill>
    </fill>
  </fills>
  <borders count="47">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style="thin">
        <color indexed="8"/>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8"/>
      </top>
      <bottom/>
      <diagonal/>
    </border>
    <border>
      <left/>
      <right style="medium">
        <color indexed="64"/>
      </right>
      <top style="thin">
        <color indexed="64"/>
      </top>
      <bottom style="thin">
        <color indexed="64"/>
      </bottom>
      <diagonal/>
    </border>
    <border>
      <left style="thin">
        <color indexed="64"/>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applyNumberFormat="0" applyFill="0" applyBorder="0" applyProtection="0">
      <alignment vertical="top" wrapText="1"/>
    </xf>
    <xf numFmtId="43" fontId="10" fillId="0" borderId="0" applyFont="0" applyFill="0" applyBorder="0" applyAlignment="0" applyProtection="0"/>
    <xf numFmtId="9" fontId="9" fillId="0" borderId="0" applyFont="0" applyFill="0" applyBorder="0" applyAlignment="0" applyProtection="0"/>
  </cellStyleXfs>
  <cellXfs count="201">
    <xf numFmtId="0" fontId="0" fillId="0" borderId="0" xfId="0">
      <alignment vertical="top" wrapText="1"/>
    </xf>
    <xf numFmtId="0" fontId="7" fillId="4" borderId="1"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1" fontId="12" fillId="0" borderId="3" xfId="0" applyNumberFormat="1" applyFont="1" applyBorder="1" applyAlignment="1" applyProtection="1">
      <alignment horizontal="center"/>
      <protection locked="0"/>
    </xf>
    <xf numFmtId="165" fontId="29" fillId="0" borderId="0" xfId="0" applyNumberFormat="1" applyFont="1" applyAlignment="1">
      <alignment vertical="center"/>
    </xf>
    <xf numFmtId="1" fontId="21" fillId="5" borderId="4" xfId="0" applyNumberFormat="1" applyFont="1" applyFill="1" applyBorder="1" applyAlignment="1" applyProtection="1">
      <alignment horizontal="center" vertical="center"/>
      <protection locked="0"/>
    </xf>
    <xf numFmtId="1" fontId="21" fillId="5" borderId="2" xfId="0" applyNumberFormat="1" applyFont="1" applyFill="1" applyBorder="1" applyAlignment="1" applyProtection="1">
      <alignment horizontal="center" vertical="center"/>
      <protection locked="0"/>
    </xf>
    <xf numFmtId="1" fontId="21" fillId="5" borderId="5" xfId="0" applyNumberFormat="1" applyFont="1" applyFill="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1" fontId="21" fillId="0" borderId="2" xfId="0" applyNumberFormat="1" applyFont="1" applyBorder="1" applyAlignment="1" applyProtection="1">
      <alignment horizontal="center" vertical="center"/>
      <protection locked="0"/>
    </xf>
    <xf numFmtId="9" fontId="22" fillId="0" borderId="2" xfId="0" applyNumberFormat="1" applyFont="1" applyBorder="1" applyAlignment="1" applyProtection="1">
      <alignment horizontal="center" vertical="center"/>
      <protection locked="0"/>
    </xf>
    <xf numFmtId="1" fontId="22" fillId="0" borderId="2" xfId="0" applyNumberFormat="1" applyFont="1" applyBorder="1" applyAlignment="1" applyProtection="1">
      <alignment horizontal="center" vertical="center"/>
      <protection locked="0"/>
    </xf>
    <xf numFmtId="1" fontId="3" fillId="0" borderId="0" xfId="0" applyNumberFormat="1" applyFont="1" applyAlignment="1"/>
    <xf numFmtId="1" fontId="4" fillId="0" borderId="0" xfId="0" applyNumberFormat="1" applyFont="1" applyAlignment="1"/>
    <xf numFmtId="1" fontId="5" fillId="0" borderId="0" xfId="0" applyNumberFormat="1" applyFont="1" applyAlignment="1"/>
    <xf numFmtId="1" fontId="6" fillId="0" borderId="0" xfId="0" applyNumberFormat="1" applyFont="1" applyAlignment="1"/>
    <xf numFmtId="0" fontId="11" fillId="0" borderId="0" xfId="0" applyFont="1" applyAlignment="1">
      <alignment horizontal="right" vertical="center"/>
    </xf>
    <xf numFmtId="0" fontId="2" fillId="0" borderId="0" xfId="0" applyFont="1">
      <alignment vertical="top" wrapText="1"/>
    </xf>
    <xf numFmtId="0" fontId="2" fillId="0" borderId="0" xfId="0" applyFont="1" applyAlignment="1">
      <alignment vertical="top"/>
    </xf>
    <xf numFmtId="0" fontId="11" fillId="0" borderId="7" xfId="0" applyFont="1" applyBorder="1" applyAlignment="1">
      <alignment horizontal="right" vertical="center"/>
    </xf>
    <xf numFmtId="0" fontId="2" fillId="0" borderId="8" xfId="0" applyFont="1" applyBorder="1" applyAlignment="1">
      <alignment vertical="top"/>
    </xf>
    <xf numFmtId="1" fontId="1" fillId="0" borderId="0" xfId="0" applyNumberFormat="1" applyFont="1" applyAlignment="1"/>
    <xf numFmtId="1" fontId="24" fillId="0" borderId="0" xfId="0" applyNumberFormat="1" applyFont="1" applyAlignment="1"/>
    <xf numFmtId="1" fontId="30" fillId="0" borderId="0" xfId="0" applyNumberFormat="1" applyFont="1" applyAlignment="1" applyProtection="1">
      <protection hidden="1"/>
    </xf>
    <xf numFmtId="0" fontId="20" fillId="0" borderId="0" xfId="0" applyFont="1">
      <alignment vertical="top" wrapText="1"/>
    </xf>
    <xf numFmtId="1" fontId="1" fillId="0" borderId="0" xfId="0" applyNumberFormat="1" applyFont="1" applyAlignment="1" applyProtection="1">
      <protection hidden="1"/>
    </xf>
    <xf numFmtId="1" fontId="31" fillId="0" borderId="0" xfId="0" applyNumberFormat="1" applyFont="1" applyAlignment="1" applyProtection="1">
      <protection hidden="1"/>
    </xf>
    <xf numFmtId="1" fontId="4" fillId="0" borderId="0" xfId="0" applyNumberFormat="1" applyFont="1" applyAlignment="1" applyProtection="1">
      <protection hidden="1"/>
    </xf>
    <xf numFmtId="0" fontId="23" fillId="0" borderId="0" xfId="0" applyFont="1" applyAlignment="1">
      <alignment horizontal="left" vertical="center"/>
    </xf>
    <xf numFmtId="1" fontId="13" fillId="0" borderId="0" xfId="0" applyNumberFormat="1" applyFont="1" applyAlignment="1"/>
    <xf numFmtId="0" fontId="12" fillId="0" borderId="0" xfId="0" applyFont="1" applyAlignment="1">
      <alignment vertical="center" wrapText="1"/>
    </xf>
    <xf numFmtId="0" fontId="8" fillId="4" borderId="2"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wrapText="1"/>
    </xf>
    <xf numFmtId="0" fontId="25" fillId="3" borderId="2" xfId="0" applyFont="1" applyFill="1" applyBorder="1" applyAlignment="1">
      <alignment horizontal="center" vertical="center"/>
    </xf>
    <xf numFmtId="0" fontId="22" fillId="0" borderId="2" xfId="0" applyFont="1" applyBorder="1" applyAlignment="1">
      <alignment horizontal="center" vertical="center"/>
    </xf>
    <xf numFmtId="0" fontId="21" fillId="0" borderId="6" xfId="0" applyFont="1" applyBorder="1" applyAlignment="1">
      <alignment horizontal="center" vertical="center"/>
    </xf>
    <xf numFmtId="0" fontId="21" fillId="0" borderId="2" xfId="0" applyFont="1" applyBorder="1" applyAlignment="1">
      <alignment horizontal="center" vertical="center"/>
    </xf>
    <xf numFmtId="0" fontId="22" fillId="2" borderId="2" xfId="0" applyFont="1" applyFill="1" applyBorder="1" applyAlignment="1">
      <alignment horizontal="center" vertical="center"/>
    </xf>
    <xf numFmtId="9" fontId="22" fillId="2" borderId="2" xfId="2" applyFont="1" applyFill="1" applyBorder="1" applyAlignment="1">
      <alignment horizontal="center" vertical="center"/>
    </xf>
    <xf numFmtId="1" fontId="22" fillId="6" borderId="2" xfId="0" applyNumberFormat="1" applyFont="1" applyFill="1" applyBorder="1" applyAlignment="1">
      <alignment horizontal="center" vertical="center"/>
    </xf>
    <xf numFmtId="0" fontId="21" fillId="2" borderId="6"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10" xfId="0" applyFont="1" applyFill="1" applyBorder="1" applyAlignment="1">
      <alignment horizontal="center" vertical="center"/>
    </xf>
    <xf numFmtId="0" fontId="22" fillId="0" borderId="6" xfId="0" applyFont="1" applyBorder="1" applyAlignment="1">
      <alignment horizontal="center" vertical="center"/>
    </xf>
    <xf numFmtId="0" fontId="22" fillId="0" borderId="11"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xf>
    <xf numFmtId="0" fontId="15" fillId="0" borderId="0" xfId="0" applyFont="1" applyAlignment="1">
      <alignment horizontal="center" vertical="center"/>
    </xf>
    <xf numFmtId="1" fontId="15" fillId="0" borderId="0" xfId="0" applyNumberFormat="1" applyFont="1" applyAlignment="1">
      <alignment horizontal="center" vertical="center"/>
    </xf>
    <xf numFmtId="1" fontId="15" fillId="0" borderId="12" xfId="0" applyNumberFormat="1" applyFont="1" applyBorder="1" applyAlignment="1">
      <alignment horizontal="center" vertical="center"/>
    </xf>
    <xf numFmtId="0" fontId="15" fillId="0" borderId="12" xfId="0" applyFont="1" applyBorder="1" applyAlignment="1">
      <alignment horizontal="center" vertical="center"/>
    </xf>
    <xf numFmtId="0" fontId="7" fillId="0" borderId="12" xfId="0" applyFont="1" applyBorder="1" applyAlignment="1">
      <alignment horizontal="center" vertical="center"/>
    </xf>
    <xf numFmtId="0" fontId="18" fillId="0" borderId="13" xfId="0" applyFont="1" applyBorder="1" applyAlignment="1">
      <alignment horizontal="left" wrapText="1"/>
    </xf>
    <xf numFmtId="0" fontId="18" fillId="0" borderId="0" xfId="0" applyFont="1" applyAlignment="1">
      <alignment wrapText="1"/>
    </xf>
    <xf numFmtId="0" fontId="18" fillId="0" borderId="0" xfId="0" applyFont="1" applyAlignment="1">
      <alignment vertical="top"/>
    </xf>
    <xf numFmtId="0" fontId="3" fillId="0" borderId="0" xfId="0" applyFont="1" applyAlignment="1">
      <alignment vertical="center" wrapText="1"/>
    </xf>
    <xf numFmtId="1" fontId="13" fillId="0" borderId="0" xfId="0" applyNumberFormat="1" applyFont="1" applyAlignment="1">
      <alignment horizontal="left"/>
    </xf>
    <xf numFmtId="0" fontId="23" fillId="0" borderId="0" xfId="0" applyFont="1" applyAlignment="1">
      <alignment horizontal="left"/>
    </xf>
    <xf numFmtId="0" fontId="32" fillId="0" borderId="0" xfId="0" applyFont="1" applyAlignment="1" applyProtection="1">
      <alignment horizontal="center"/>
      <protection hidden="1"/>
    </xf>
    <xf numFmtId="0" fontId="32" fillId="0" borderId="0" xfId="0" applyFont="1" applyAlignment="1" applyProtection="1">
      <alignment horizontal="left"/>
      <protection hidden="1"/>
    </xf>
    <xf numFmtId="0" fontId="12" fillId="0" borderId="0" xfId="0" applyFont="1" applyAlignment="1">
      <alignment horizontal="right" vertical="center"/>
    </xf>
    <xf numFmtId="0" fontId="8" fillId="4" borderId="6" xfId="0" applyFont="1" applyFill="1" applyBorder="1" applyAlignment="1">
      <alignment horizontal="center" vertical="center"/>
    </xf>
    <xf numFmtId="9" fontId="21" fillId="2" borderId="6" xfId="0" applyNumberFormat="1" applyFont="1" applyFill="1" applyBorder="1" applyAlignment="1">
      <alignment horizontal="center" vertical="center"/>
    </xf>
    <xf numFmtId="9" fontId="21" fillId="2" borderId="2" xfId="0" applyNumberFormat="1" applyFont="1" applyFill="1" applyBorder="1" applyAlignment="1">
      <alignment horizontal="center" vertical="center"/>
    </xf>
    <xf numFmtId="9" fontId="22" fillId="2" borderId="2" xfId="0" applyNumberFormat="1" applyFont="1" applyFill="1" applyBorder="1" applyAlignment="1">
      <alignment horizontal="center" vertical="center"/>
    </xf>
    <xf numFmtId="37" fontId="22" fillId="2" borderId="2" xfId="1" applyNumberFormat="1" applyFont="1" applyFill="1" applyBorder="1" applyAlignment="1">
      <alignment horizontal="center" vertical="center"/>
    </xf>
    <xf numFmtId="0" fontId="13" fillId="0" borderId="0" xfId="0" applyFont="1" applyAlignment="1">
      <alignment vertical="center"/>
    </xf>
    <xf numFmtId="1" fontId="15" fillId="0" borderId="0" xfId="0" applyNumberFormat="1" applyFont="1" applyAlignment="1"/>
    <xf numFmtId="1" fontId="18" fillId="0" borderId="0" xfId="0" applyNumberFormat="1" applyFont="1" applyAlignment="1"/>
    <xf numFmtId="0" fontId="2" fillId="0" borderId="0" xfId="0" applyFont="1" applyAlignment="1">
      <alignment wrapText="1"/>
    </xf>
    <xf numFmtId="0" fontId="15" fillId="0" borderId="0" xfId="0" applyFont="1" applyAlignment="1">
      <alignment wrapText="1"/>
    </xf>
    <xf numFmtId="0" fontId="19" fillId="0" borderId="0" xfId="0" applyFont="1" applyAlignment="1">
      <alignment wrapText="1"/>
    </xf>
    <xf numFmtId="0" fontId="17" fillId="0" borderId="0" xfId="0" applyFont="1">
      <alignment vertical="top" wrapText="1"/>
    </xf>
    <xf numFmtId="1" fontId="12" fillId="0" borderId="0" xfId="0" applyNumberFormat="1" applyFont="1" applyAlignment="1">
      <alignment horizontal="center" vertical="center"/>
    </xf>
    <xf numFmtId="165" fontId="11" fillId="0" borderId="0" xfId="0" applyNumberFormat="1" applyFont="1" applyAlignment="1">
      <alignment horizontal="center" vertical="center"/>
    </xf>
    <xf numFmtId="165" fontId="11" fillId="0" borderId="0" xfId="0" applyNumberFormat="1" applyFont="1" applyAlignment="1">
      <alignment vertical="center"/>
    </xf>
    <xf numFmtId="165" fontId="16" fillId="0" borderId="0" xfId="0" applyNumberFormat="1" applyFont="1" applyAlignment="1">
      <alignment vertical="center"/>
    </xf>
    <xf numFmtId="0" fontId="12" fillId="0" borderId="0" xfId="0" applyFont="1" applyAlignment="1">
      <alignment horizontal="center" vertical="center"/>
    </xf>
    <xf numFmtId="1" fontId="11" fillId="0" borderId="0" xfId="0" applyNumberFormat="1" applyFont="1" applyAlignment="1">
      <alignment horizontal="center" vertical="center"/>
    </xf>
    <xf numFmtId="0" fontId="2" fillId="0" borderId="0" xfId="0" applyFont="1" applyAlignment="1">
      <alignment vertical="center"/>
    </xf>
    <xf numFmtId="0" fontId="14" fillId="0" borderId="0" xfId="0" applyFont="1" applyAlignment="1">
      <alignment vertical="center"/>
    </xf>
    <xf numFmtId="0" fontId="0" fillId="0" borderId="0" xfId="0" applyAlignment="1">
      <alignment vertical="top"/>
    </xf>
    <xf numFmtId="9" fontId="22" fillId="6" borderId="2" xfId="2" applyFont="1" applyFill="1" applyBorder="1" applyAlignment="1">
      <alignment horizontal="center" vertical="center"/>
    </xf>
    <xf numFmtId="0" fontId="12" fillId="2" borderId="0" xfId="0" applyFont="1" applyFill="1" applyAlignment="1">
      <alignment vertical="center" wrapText="1"/>
    </xf>
    <xf numFmtId="0" fontId="25" fillId="3" borderId="6" xfId="0" applyFont="1" applyFill="1" applyBorder="1" applyAlignment="1">
      <alignment horizontal="center" vertical="center"/>
    </xf>
    <xf numFmtId="1" fontId="15" fillId="0" borderId="14" xfId="0" applyNumberFormat="1" applyFont="1" applyBorder="1" applyAlignment="1">
      <alignment horizontal="center" vertical="center"/>
    </xf>
    <xf numFmtId="1" fontId="21" fillId="5" borderId="15" xfId="0" applyNumberFormat="1" applyFont="1" applyFill="1" applyBorder="1" applyAlignment="1" applyProtection="1">
      <alignment horizontal="center" vertical="center"/>
      <protection locked="0"/>
    </xf>
    <xf numFmtId="1" fontId="21" fillId="5" borderId="16" xfId="0" applyNumberFormat="1" applyFont="1" applyFill="1" applyBorder="1" applyAlignment="1" applyProtection="1">
      <alignment horizontal="center" vertical="center"/>
      <protection locked="0"/>
    </xf>
    <xf numFmtId="1" fontId="21" fillId="5" borderId="17" xfId="0" applyNumberFormat="1" applyFont="1" applyFill="1" applyBorder="1" applyAlignment="1" applyProtection="1">
      <alignment horizontal="center" vertical="center"/>
      <protection locked="0"/>
    </xf>
    <xf numFmtId="0" fontId="26" fillId="3" borderId="18" xfId="0" applyFont="1" applyFill="1" applyBorder="1" applyAlignment="1">
      <alignment horizontal="center" vertical="center"/>
    </xf>
    <xf numFmtId="0" fontId="26" fillId="3" borderId="19" xfId="0" applyFont="1" applyFill="1" applyBorder="1" applyAlignment="1">
      <alignment horizontal="center" vertical="center"/>
    </xf>
    <xf numFmtId="0" fontId="26" fillId="3" borderId="20" xfId="0" applyFont="1" applyFill="1" applyBorder="1" applyAlignment="1">
      <alignment horizontal="center" vertical="center"/>
    </xf>
    <xf numFmtId="0" fontId="8" fillId="7" borderId="2" xfId="0" applyFont="1" applyFill="1" applyBorder="1" applyAlignment="1">
      <alignment horizontal="center" vertical="center"/>
    </xf>
    <xf numFmtId="0" fontId="0" fillId="0" borderId="0" xfId="0" applyAlignment="1">
      <alignment vertical="center" wrapText="1"/>
    </xf>
    <xf numFmtId="0" fontId="12" fillId="0" borderId="0" xfId="0" applyFont="1" applyAlignment="1">
      <alignment horizontal="left" vertical="center"/>
    </xf>
    <xf numFmtId="0" fontId="2" fillId="0" borderId="0" xfId="0" applyFont="1" applyAlignment="1">
      <alignment vertical="center" wrapText="1"/>
    </xf>
    <xf numFmtId="1" fontId="13" fillId="0" borderId="0" xfId="0" applyNumberFormat="1" applyFont="1" applyAlignment="1">
      <alignment vertical="center"/>
    </xf>
    <xf numFmtId="9" fontId="21" fillId="5" borderId="4" xfId="2" applyFont="1" applyFill="1" applyBorder="1" applyAlignment="1" applyProtection="1">
      <alignment horizontal="center" vertical="center"/>
      <protection locked="0"/>
    </xf>
    <xf numFmtId="9" fontId="21" fillId="5" borderId="2" xfId="2" applyFont="1" applyFill="1" applyBorder="1" applyAlignment="1" applyProtection="1">
      <alignment horizontal="center" vertical="center"/>
      <protection locked="0"/>
    </xf>
    <xf numFmtId="9" fontId="21" fillId="5" borderId="5" xfId="2" applyFont="1" applyFill="1" applyBorder="1" applyAlignment="1" applyProtection="1">
      <alignment horizontal="center" vertical="center"/>
      <protection locked="0"/>
    </xf>
    <xf numFmtId="1" fontId="21" fillId="5" borderId="21" xfId="0" applyNumberFormat="1" applyFont="1" applyFill="1" applyBorder="1" applyAlignment="1" applyProtection="1">
      <alignment horizontal="center" vertical="center"/>
      <protection locked="0"/>
    </xf>
    <xf numFmtId="1" fontId="21" fillId="5" borderId="22" xfId="0" applyNumberFormat="1" applyFont="1" applyFill="1" applyBorder="1" applyAlignment="1" applyProtection="1">
      <alignment horizontal="center" vertical="center"/>
      <protection locked="0"/>
    </xf>
    <xf numFmtId="1" fontId="21" fillId="5" borderId="11" xfId="0" applyNumberFormat="1" applyFont="1" applyFill="1" applyBorder="1" applyAlignment="1" applyProtection="1">
      <alignment horizontal="center" vertical="center"/>
      <protection locked="0"/>
    </xf>
    <xf numFmtId="1" fontId="21" fillId="5" borderId="23" xfId="0" applyNumberFormat="1" applyFont="1" applyFill="1" applyBorder="1" applyAlignment="1" applyProtection="1">
      <alignment horizontal="center" vertical="center"/>
      <protection locked="0"/>
    </xf>
    <xf numFmtId="0" fontId="26" fillId="3" borderId="15" xfId="0" applyFont="1" applyFill="1" applyBorder="1" applyAlignment="1">
      <alignment horizontal="center" vertical="center"/>
    </xf>
    <xf numFmtId="0" fontId="26" fillId="3" borderId="16" xfId="0" applyFont="1" applyFill="1" applyBorder="1" applyAlignment="1">
      <alignment horizontal="center" vertical="center"/>
    </xf>
    <xf numFmtId="0" fontId="26" fillId="3" borderId="17" xfId="0" applyFont="1" applyFill="1" applyBorder="1" applyAlignment="1">
      <alignment horizontal="center" vertical="center"/>
    </xf>
    <xf numFmtId="0" fontId="28" fillId="0" borderId="0" xfId="0" applyFont="1">
      <alignment vertical="top" wrapText="1"/>
    </xf>
    <xf numFmtId="1" fontId="12" fillId="0" borderId="0" xfId="0" applyNumberFormat="1" applyFont="1" applyAlignment="1">
      <alignment horizontal="left"/>
    </xf>
    <xf numFmtId="0" fontId="8" fillId="7" borderId="2" xfId="0" applyFont="1" applyFill="1" applyBorder="1" applyAlignment="1">
      <alignment horizontal="center" vertical="center" wrapText="1"/>
    </xf>
    <xf numFmtId="1" fontId="21" fillId="5" borderId="4" xfId="0" applyNumberFormat="1" applyFont="1" applyFill="1" applyBorder="1" applyAlignment="1">
      <alignment horizontal="center" vertical="center" wrapText="1"/>
    </xf>
    <xf numFmtId="1" fontId="21" fillId="5" borderId="2" xfId="0" applyNumberFormat="1" applyFont="1" applyFill="1" applyBorder="1" applyAlignment="1">
      <alignment horizontal="center" vertical="center" wrapText="1"/>
    </xf>
    <xf numFmtId="1" fontId="21" fillId="5" borderId="5" xfId="0" applyNumberFormat="1" applyFont="1" applyFill="1" applyBorder="1" applyAlignment="1">
      <alignment horizontal="center" vertical="center" wrapText="1"/>
    </xf>
    <xf numFmtId="0" fontId="21" fillId="0" borderId="6" xfId="0" applyFont="1" applyBorder="1" applyAlignment="1" applyProtection="1">
      <alignment horizontal="center" vertical="center" wrapText="1"/>
      <protection locked="0"/>
    </xf>
    <xf numFmtId="1" fontId="21" fillId="0" borderId="2" xfId="0" applyNumberFormat="1" applyFont="1" applyBorder="1" applyAlignment="1" applyProtection="1">
      <alignment horizontal="center" vertical="center" wrapText="1"/>
      <protection locked="0"/>
    </xf>
    <xf numFmtId="0" fontId="21" fillId="0" borderId="2" xfId="0" applyFont="1" applyBorder="1" applyAlignment="1">
      <alignment horizontal="center" vertical="center" wrapText="1"/>
    </xf>
    <xf numFmtId="165" fontId="12" fillId="8" borderId="24" xfId="0" applyNumberFormat="1" applyFont="1" applyFill="1" applyBorder="1" applyAlignment="1">
      <alignment vertical="center"/>
    </xf>
    <xf numFmtId="167" fontId="22" fillId="2" borderId="2" xfId="2" applyNumberFormat="1" applyFont="1" applyFill="1" applyBorder="1" applyAlignment="1">
      <alignment horizontal="center" vertical="center"/>
    </xf>
    <xf numFmtId="166" fontId="21" fillId="5" borderId="25" xfId="0" applyNumberFormat="1" applyFont="1" applyFill="1" applyBorder="1" applyAlignment="1" applyProtection="1">
      <alignment horizontal="center" vertical="center"/>
      <protection locked="0"/>
    </xf>
    <xf numFmtId="166" fontId="21" fillId="5" borderId="16" xfId="0" applyNumberFormat="1" applyFont="1" applyFill="1" applyBorder="1" applyAlignment="1" applyProtection="1">
      <alignment horizontal="center" vertical="center"/>
      <protection locked="0"/>
    </xf>
    <xf numFmtId="166" fontId="21" fillId="5" borderId="15" xfId="0" applyNumberFormat="1" applyFont="1" applyFill="1" applyBorder="1" applyAlignment="1" applyProtection="1">
      <alignment horizontal="center" vertical="center"/>
      <protection locked="0"/>
    </xf>
    <xf numFmtId="0" fontId="2" fillId="0" borderId="0" xfId="0" applyFont="1" applyAlignment="1"/>
    <xf numFmtId="1" fontId="33" fillId="0" borderId="26" xfId="0" applyNumberFormat="1" applyFont="1" applyBorder="1" applyAlignment="1" applyProtection="1">
      <protection hidden="1"/>
    </xf>
    <xf numFmtId="0" fontId="21" fillId="5" borderId="27" xfId="0" applyFont="1" applyFill="1" applyBorder="1" applyAlignment="1" applyProtection="1">
      <alignment horizontal="center" vertical="center"/>
      <protection locked="0"/>
    </xf>
    <xf numFmtId="0" fontId="21" fillId="0" borderId="2" xfId="0" quotePrefix="1" applyFont="1" applyBorder="1" applyAlignment="1" applyProtection="1">
      <alignment horizontal="center" vertical="center"/>
      <protection locked="0"/>
    </xf>
    <xf numFmtId="0" fontId="3" fillId="0" borderId="0" xfId="0" applyFont="1" applyAlignment="1">
      <alignment horizontal="center"/>
    </xf>
    <xf numFmtId="0" fontId="7" fillId="4" borderId="10" xfId="0" applyFont="1" applyFill="1" applyBorder="1" applyAlignment="1" applyProtection="1">
      <alignment horizontal="center" vertical="center"/>
      <protection locked="0"/>
    </xf>
    <xf numFmtId="0" fontId="7" fillId="4" borderId="6" xfId="0" applyFont="1" applyFill="1" applyBorder="1" applyAlignment="1" applyProtection="1">
      <alignment horizontal="center" vertical="center"/>
      <protection locked="0"/>
    </xf>
    <xf numFmtId="0" fontId="8" fillId="0" borderId="18" xfId="0" applyFont="1" applyBorder="1" applyAlignment="1">
      <alignment horizontal="center" vertical="center"/>
    </xf>
    <xf numFmtId="1" fontId="8" fillId="0" borderId="19" xfId="0" applyNumberFormat="1" applyFont="1" applyBorder="1" applyAlignment="1">
      <alignment horizontal="center" vertical="center"/>
    </xf>
    <xf numFmtId="1" fontId="8" fillId="0" borderId="20" xfId="0" applyNumberFormat="1" applyFont="1" applyBorder="1" applyAlignment="1">
      <alignment horizontal="center" vertical="center"/>
    </xf>
    <xf numFmtId="0" fontId="11" fillId="0" borderId="28" xfId="0" applyFont="1" applyBorder="1" applyAlignment="1">
      <alignment horizontal="center" vertical="center" wrapText="1"/>
    </xf>
    <xf numFmtId="0" fontId="11" fillId="0" borderId="7" xfId="0" applyFont="1" applyBorder="1" applyAlignment="1">
      <alignment horizontal="center" vertical="center" wrapText="1"/>
    </xf>
    <xf numFmtId="0" fontId="8" fillId="0" borderId="2" xfId="0" applyFont="1" applyBorder="1" applyAlignment="1">
      <alignment horizontal="left" vertical="center"/>
    </xf>
    <xf numFmtId="1" fontId="8" fillId="0" borderId="2" xfId="0" applyNumberFormat="1" applyFont="1" applyBorder="1" applyAlignment="1">
      <alignment horizontal="left" vertical="center"/>
    </xf>
    <xf numFmtId="1" fontId="8" fillId="0" borderId="10" xfId="0" applyNumberFormat="1" applyFont="1" applyBorder="1" applyAlignment="1">
      <alignment horizontal="left" vertical="center"/>
    </xf>
    <xf numFmtId="164" fontId="7" fillId="4" borderId="29" xfId="0" applyNumberFormat="1" applyFont="1" applyFill="1" applyBorder="1" applyAlignment="1" applyProtection="1">
      <alignment horizontal="center" vertical="center"/>
      <protection locked="0"/>
    </xf>
    <xf numFmtId="164" fontId="7" fillId="4" borderId="30" xfId="0" applyNumberFormat="1" applyFont="1" applyFill="1" applyBorder="1" applyAlignment="1" applyProtection="1">
      <alignment horizontal="center" vertical="center"/>
      <protection locked="0"/>
    </xf>
    <xf numFmtId="0" fontId="1" fillId="0" borderId="2" xfId="0" applyFont="1" applyBorder="1" applyAlignment="1">
      <alignment vertical="center" wrapText="1"/>
    </xf>
    <xf numFmtId="0" fontId="1" fillId="0" borderId="10" xfId="0" applyFont="1" applyBorder="1" applyAlignment="1">
      <alignment vertical="center" wrapText="1"/>
    </xf>
    <xf numFmtId="0" fontId="22" fillId="0" borderId="31" xfId="0" applyFont="1" applyBorder="1" applyAlignment="1">
      <alignment horizontal="center" vertical="center" wrapText="1"/>
    </xf>
    <xf numFmtId="0" fontId="22" fillId="0" borderId="24" xfId="0" applyFont="1" applyBorder="1" applyAlignment="1">
      <alignment horizontal="center" vertical="center" wrapText="1"/>
    </xf>
    <xf numFmtId="0" fontId="1" fillId="0" borderId="2" xfId="0" applyFont="1" applyBorder="1" applyAlignment="1">
      <alignment vertical="center"/>
    </xf>
    <xf numFmtId="1" fontId="1" fillId="0" borderId="2" xfId="0" applyNumberFormat="1" applyFont="1" applyBorder="1" applyAlignment="1">
      <alignment vertical="center"/>
    </xf>
    <xf numFmtId="1" fontId="1" fillId="0" borderId="10" xfId="0" applyNumberFormat="1" applyFont="1" applyBorder="1" applyAlignment="1">
      <alignment vertical="center"/>
    </xf>
    <xf numFmtId="0" fontId="13" fillId="0" borderId="32" xfId="0" applyFont="1" applyBorder="1" applyAlignment="1">
      <alignment horizontal="left" vertical="center"/>
    </xf>
    <xf numFmtId="0" fontId="1" fillId="0" borderId="10" xfId="0" applyFont="1" applyBorder="1" applyAlignment="1">
      <alignment vertical="center"/>
    </xf>
    <xf numFmtId="0" fontId="13" fillId="6" borderId="31" xfId="0" applyFont="1" applyFill="1" applyBorder="1" applyAlignment="1">
      <alignment horizontal="left" vertical="center" wrapText="1"/>
    </xf>
    <xf numFmtId="0" fontId="13" fillId="6" borderId="24" xfId="0" applyFont="1" applyFill="1" applyBorder="1" applyAlignment="1">
      <alignment horizontal="left" vertical="center" wrapText="1"/>
    </xf>
    <xf numFmtId="0" fontId="13" fillId="6" borderId="44" xfId="0" applyFont="1" applyFill="1" applyBorder="1" applyAlignment="1">
      <alignment horizontal="left" vertical="center" wrapText="1"/>
    </xf>
    <xf numFmtId="1" fontId="1" fillId="0" borderId="2" xfId="0" applyNumberFormat="1" applyFont="1" applyBorder="1" applyAlignment="1">
      <alignment vertical="center" wrapText="1"/>
    </xf>
    <xf numFmtId="1" fontId="1" fillId="0" borderId="10" xfId="0" applyNumberFormat="1" applyFont="1" applyBorder="1" applyAlignment="1">
      <alignment vertical="center" wrapText="1"/>
    </xf>
    <xf numFmtId="14" fontId="27" fillId="0" borderId="33" xfId="0" applyNumberFormat="1" applyFont="1" applyBorder="1" applyAlignment="1" applyProtection="1">
      <alignment horizontal="center" vertical="center"/>
      <protection locked="0"/>
    </xf>
    <xf numFmtId="14" fontId="27" fillId="0" borderId="25" xfId="0" applyNumberFormat="1" applyFont="1" applyBorder="1" applyAlignment="1" applyProtection="1">
      <alignment horizontal="center" vertical="center"/>
      <protection locked="0"/>
    </xf>
    <xf numFmtId="0" fontId="12" fillId="9" borderId="2" xfId="0" applyFont="1" applyFill="1" applyBorder="1" applyAlignment="1">
      <alignment horizontal="center" vertical="center"/>
    </xf>
    <xf numFmtId="0" fontId="12" fillId="9" borderId="10" xfId="0" applyFont="1" applyFill="1" applyBorder="1" applyAlignment="1">
      <alignment horizontal="center" vertical="center"/>
    </xf>
    <xf numFmtId="14" fontId="11" fillId="0" borderId="33" xfId="0" applyNumberFormat="1" applyFont="1" applyBorder="1" applyAlignment="1" applyProtection="1">
      <alignment horizontal="center" vertical="center"/>
      <protection locked="0"/>
    </xf>
    <xf numFmtId="14" fontId="11" fillId="0" borderId="34" xfId="0" applyNumberFormat="1" applyFont="1" applyBorder="1" applyAlignment="1" applyProtection="1">
      <alignment horizontal="center" vertical="center"/>
      <protection locked="0"/>
    </xf>
    <xf numFmtId="14" fontId="11" fillId="0" borderId="25" xfId="0" applyNumberFormat="1" applyFont="1" applyBorder="1" applyAlignment="1" applyProtection="1">
      <alignment horizontal="center" vertical="center"/>
      <protection locked="0"/>
    </xf>
    <xf numFmtId="1" fontId="13" fillId="0" borderId="10" xfId="0" applyNumberFormat="1" applyFont="1" applyBorder="1" applyAlignment="1">
      <alignment horizontal="center" vertical="center" wrapText="1"/>
    </xf>
    <xf numFmtId="1" fontId="13" fillId="0" borderId="35" xfId="0" applyNumberFormat="1" applyFont="1" applyBorder="1" applyAlignment="1">
      <alignment horizontal="center" vertical="center" wrapText="1"/>
    </xf>
    <xf numFmtId="1" fontId="13" fillId="0" borderId="6" xfId="0" applyNumberFormat="1" applyFont="1" applyBorder="1" applyAlignment="1">
      <alignment horizontal="center" vertical="center" wrapText="1"/>
    </xf>
    <xf numFmtId="0" fontId="7" fillId="0" borderId="36"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38"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39" xfId="0" applyFont="1" applyBorder="1" applyAlignment="1" applyProtection="1">
      <alignment horizontal="center" vertical="center"/>
      <protection locked="0"/>
    </xf>
    <xf numFmtId="0" fontId="12" fillId="9" borderId="40" xfId="0" applyFont="1" applyFill="1" applyBorder="1" applyAlignment="1">
      <alignment horizontal="center" vertical="center" wrapText="1"/>
    </xf>
    <xf numFmtId="0" fontId="12" fillId="9" borderId="12"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2" fillId="9" borderId="41" xfId="0" applyFont="1" applyFill="1" applyBorder="1" applyAlignment="1">
      <alignment horizontal="center" vertical="center" wrapText="1"/>
    </xf>
    <xf numFmtId="0" fontId="12" fillId="9" borderId="42" xfId="0" applyFont="1" applyFill="1" applyBorder="1" applyAlignment="1">
      <alignment horizontal="center" vertical="center" wrapText="1"/>
    </xf>
    <xf numFmtId="0" fontId="12" fillId="9" borderId="43"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3" fillId="10" borderId="31" xfId="0" applyFont="1" applyFill="1" applyBorder="1" applyAlignment="1">
      <alignment horizontal="center" vertical="center"/>
    </xf>
    <xf numFmtId="0" fontId="3" fillId="10" borderId="44" xfId="0" applyFont="1" applyFill="1" applyBorder="1" applyAlignment="1">
      <alignment horizontal="center" vertical="center"/>
    </xf>
    <xf numFmtId="0" fontId="12" fillId="9" borderId="35" xfId="0" applyFont="1" applyFill="1" applyBorder="1" applyAlignment="1">
      <alignment horizontal="center" vertical="center"/>
    </xf>
    <xf numFmtId="1" fontId="12" fillId="0" borderId="31" xfId="0" applyNumberFormat="1" applyFont="1" applyBorder="1" applyAlignment="1">
      <alignment horizontal="center" vertical="center" wrapText="1"/>
    </xf>
    <xf numFmtId="1" fontId="12" fillId="0" borderId="24" xfId="0" applyNumberFormat="1" applyFont="1" applyBorder="1" applyAlignment="1">
      <alignment horizontal="center" vertical="center" wrapText="1"/>
    </xf>
    <xf numFmtId="1" fontId="12" fillId="0" borderId="44" xfId="0" applyNumberFormat="1" applyFont="1" applyBorder="1" applyAlignment="1">
      <alignment horizontal="center" vertical="center" wrapText="1"/>
    </xf>
    <xf numFmtId="165" fontId="12" fillId="8" borderId="31" xfId="0" applyNumberFormat="1" applyFont="1" applyFill="1" applyBorder="1" applyAlignment="1">
      <alignment horizontal="center" vertical="center"/>
    </xf>
    <xf numFmtId="165" fontId="12" fillId="8" borderId="24" xfId="0" applyNumberFormat="1" applyFont="1" applyFill="1" applyBorder="1" applyAlignment="1">
      <alignment horizontal="center" vertical="center"/>
    </xf>
    <xf numFmtId="165" fontId="12" fillId="8" borderId="44" xfId="0" applyNumberFormat="1" applyFont="1" applyFill="1" applyBorder="1" applyAlignment="1">
      <alignment horizontal="center" vertical="center"/>
    </xf>
    <xf numFmtId="0" fontId="2" fillId="0" borderId="0" xfId="0" applyFont="1" applyAlignment="1">
      <alignment horizontal="center" vertical="top" wrapText="1"/>
    </xf>
    <xf numFmtId="0" fontId="28" fillId="0" borderId="45" xfId="0" applyFont="1" applyBorder="1" applyAlignment="1">
      <alignment horizontal="center" vertical="center" wrapText="1"/>
    </xf>
    <xf numFmtId="0" fontId="28" fillId="0" borderId="4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wrapText="1"/>
    </xf>
    <xf numFmtId="0" fontId="13" fillId="0" borderId="0" xfId="0" applyFont="1" applyAlignment="1">
      <alignment horizontal="left" vertical="center" wrapText="1"/>
    </xf>
    <xf numFmtId="0" fontId="13" fillId="6" borderId="10" xfId="0" applyFont="1" applyFill="1" applyBorder="1" applyAlignment="1">
      <alignment horizontal="left" vertical="center" wrapText="1"/>
    </xf>
    <xf numFmtId="0" fontId="13" fillId="6" borderId="35" xfId="0" applyFont="1" applyFill="1" applyBorder="1" applyAlignment="1">
      <alignment horizontal="left" vertical="center" wrapText="1"/>
    </xf>
    <xf numFmtId="0" fontId="13" fillId="6" borderId="6" xfId="0" applyFont="1" applyFill="1" applyBorder="1" applyAlignment="1">
      <alignment horizontal="left" vertical="center" wrapText="1"/>
    </xf>
    <xf numFmtId="1" fontId="3" fillId="10" borderId="31" xfId="0" applyNumberFormat="1" applyFont="1" applyFill="1" applyBorder="1" applyAlignment="1" applyProtection="1">
      <alignment horizontal="center" vertical="center"/>
      <protection locked="0"/>
    </xf>
    <xf numFmtId="1" fontId="3" fillId="10" borderId="44" xfId="0" applyNumberFormat="1" applyFont="1" applyFill="1" applyBorder="1" applyAlignment="1" applyProtection="1">
      <alignment horizontal="center" vertical="center"/>
      <protection locked="0"/>
    </xf>
  </cellXfs>
  <cellStyles count="3">
    <cellStyle name="Comma" xfId="1" builtinId="3"/>
    <cellStyle name="Normal" xfId="0" builtinId="0"/>
    <cellStyle name="Percent" xfId="2" builtinId="5"/>
  </cellStyles>
  <dxfs count="5">
    <dxf>
      <font>
        <condense val="0"/>
        <extend val="0"/>
        <color rgb="FF006100"/>
      </font>
      <fill>
        <patternFill>
          <bgColor theme="5" tint="0.59996337778862885"/>
        </patternFill>
      </fill>
    </dxf>
    <dxf>
      <font>
        <color rgb="FF9C0006"/>
      </font>
      <fill>
        <patternFill>
          <bgColor rgb="FFFFC7CE"/>
        </patternFill>
      </fill>
    </dxf>
    <dxf>
      <font>
        <color auto="1"/>
      </font>
      <fill>
        <patternFill>
          <bgColor theme="5" tint="0.59996337778862885"/>
        </patternFill>
      </fill>
    </dxf>
    <dxf>
      <font>
        <color rgb="FF006100"/>
      </font>
      <fill>
        <patternFill>
          <bgColor rgb="FFC6EFCE"/>
        </patternFill>
      </fill>
    </dxf>
    <dxf>
      <font>
        <color rgb="FF9C0006"/>
      </font>
      <fill>
        <patternFill>
          <bgColor rgb="FFFFC7CE"/>
        </patternFill>
      </fill>
    </dxf>
  </dxfs>
  <tableStyles count="0"/>
  <colors>
    <indexedColors>
      <rgbColor rgb="00000000"/>
      <rgbColor rgb="00FFFFFF"/>
      <rgbColor rgb="00FF0000"/>
      <rgbColor rgb="0000FF00"/>
      <rgbColor rgb="000000FF"/>
      <rgbColor rgb="00FFFF00"/>
      <rgbColor rgb="00FF00FF"/>
      <rgbColor rgb="0000FFFF"/>
      <rgbColor rgb="00000000"/>
      <rgbColor rgb="00AAAAAA"/>
      <rgbColor rgb="00CCFFFF"/>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F35"/>
  <sheetViews>
    <sheetView showGridLines="0" tabSelected="1" zoomScaleNormal="100" workbookViewId="0">
      <selection activeCell="AH16" sqref="AH16"/>
    </sheetView>
  </sheetViews>
  <sheetFormatPr defaultColWidth="6.59765625" defaultRowHeight="24.95" customHeight="1" x14ac:dyDescent="0.2"/>
  <cols>
    <col min="1" max="8" width="5.69921875" style="19" customWidth="1"/>
    <col min="9" max="10" width="6.8984375" style="19" hidden="1" customWidth="1"/>
    <col min="11" max="12" width="4.8984375" style="19" customWidth="1"/>
    <col min="13" max="13" width="5" style="19" customWidth="1"/>
    <col min="14" max="25" width="4.796875" style="19" customWidth="1"/>
    <col min="26" max="26" width="5.3984375" style="19" customWidth="1"/>
    <col min="27" max="27" width="5.796875" style="19" customWidth="1"/>
    <col min="28" max="28" width="4.796875" style="19" customWidth="1"/>
    <col min="29" max="29" width="7.5" style="19" customWidth="1"/>
    <col min="30" max="16384" width="6.59765625" style="19"/>
  </cols>
  <sheetData>
    <row r="1" spans="1:240" customFormat="1" ht="27.75" customHeight="1" x14ac:dyDescent="0.4">
      <c r="A1" s="129" t="s">
        <v>56</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4"/>
      <c r="AC1" s="15"/>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row>
    <row r="2" spans="1:240" ht="2.25" customHeight="1" thickBot="1" x14ac:dyDescent="1.1000000000000001">
      <c r="A2" s="16"/>
      <c r="B2" s="16"/>
      <c r="C2" s="16"/>
      <c r="D2" s="16"/>
      <c r="E2" s="17"/>
      <c r="F2" s="17"/>
      <c r="G2" s="16"/>
      <c r="H2" s="16"/>
      <c r="I2" s="16"/>
      <c r="J2" s="16"/>
      <c r="K2" s="16"/>
      <c r="L2" s="16"/>
      <c r="M2" s="16"/>
      <c r="N2" s="16"/>
      <c r="O2" s="16"/>
      <c r="P2" s="16"/>
      <c r="Q2" s="16"/>
      <c r="R2" s="16"/>
      <c r="S2" s="16"/>
      <c r="T2" s="16"/>
      <c r="U2" s="16"/>
      <c r="V2" s="16"/>
      <c r="W2" s="16"/>
      <c r="X2" s="16"/>
      <c r="Y2" s="16"/>
      <c r="Z2" s="16"/>
      <c r="AA2" s="16"/>
      <c r="AB2" s="15"/>
      <c r="AC2" s="15"/>
    </row>
    <row r="3" spans="1:240" ht="37.5" customHeight="1" thickBot="1" x14ac:dyDescent="0.25">
      <c r="B3" s="178" t="s">
        <v>62</v>
      </c>
      <c r="C3" s="179"/>
      <c r="D3" s="179"/>
      <c r="E3" s="179"/>
      <c r="F3" s="180"/>
      <c r="G3" s="32"/>
      <c r="H3" s="32"/>
      <c r="I3" s="87"/>
      <c r="J3" s="87"/>
      <c r="K3" s="32"/>
      <c r="M3" s="18" t="s">
        <v>48</v>
      </c>
      <c r="N3" s="130">
        <v>2020</v>
      </c>
      <c r="O3" s="131"/>
      <c r="P3" s="135" t="s">
        <v>52</v>
      </c>
      <c r="Q3" s="136"/>
      <c r="R3" s="140" t="s">
        <v>47</v>
      </c>
      <c r="S3" s="141"/>
      <c r="U3" s="20"/>
      <c r="V3" s="21" t="s">
        <v>49</v>
      </c>
      <c r="W3" s="1">
        <v>5</v>
      </c>
      <c r="X3" s="22"/>
      <c r="Y3" s="21" t="s">
        <v>50</v>
      </c>
      <c r="Z3" s="1">
        <v>16</v>
      </c>
      <c r="AA3" s="20"/>
      <c r="AB3" s="18" t="s">
        <v>51</v>
      </c>
      <c r="AC3" s="2">
        <v>116</v>
      </c>
    </row>
    <row r="4" spans="1:240" s="26" customFormat="1" ht="15.75" hidden="1" customHeight="1" x14ac:dyDescent="0.2">
      <c r="A4" s="23"/>
      <c r="B4" s="23"/>
      <c r="C4" s="23"/>
      <c r="D4" s="23"/>
      <c r="E4" s="24"/>
      <c r="F4" s="24"/>
      <c r="G4" s="23"/>
      <c r="H4" s="23"/>
      <c r="I4" s="23"/>
      <c r="J4" s="23"/>
      <c r="K4" s="25"/>
      <c r="N4" s="25" t="s">
        <v>36</v>
      </c>
      <c r="O4" s="25" t="s">
        <v>37</v>
      </c>
      <c r="P4" s="25" t="s">
        <v>38</v>
      </c>
      <c r="Q4" s="25" t="s">
        <v>39</v>
      </c>
      <c r="R4" s="25" t="s">
        <v>40</v>
      </c>
      <c r="S4" s="25" t="s">
        <v>41</v>
      </c>
      <c r="T4" s="25" t="s">
        <v>42</v>
      </c>
      <c r="U4" s="25" t="s">
        <v>43</v>
      </c>
      <c r="V4" s="25" t="s">
        <v>44</v>
      </c>
      <c r="W4" s="25" t="s">
        <v>45</v>
      </c>
      <c r="X4" s="25" t="s">
        <v>46</v>
      </c>
      <c r="Y4" s="25" t="s">
        <v>47</v>
      </c>
      <c r="Z4" s="126">
        <f>IF(R3="",1,(MATCH((R3),M4:Y4,0)))</f>
        <v>13</v>
      </c>
      <c r="AA4" s="27" t="s">
        <v>20</v>
      </c>
      <c r="AB4" s="27" t="s">
        <v>22</v>
      </c>
      <c r="AC4" s="23"/>
    </row>
    <row r="5" spans="1:240" ht="12" customHeight="1" thickBot="1" x14ac:dyDescent="1.1000000000000001">
      <c r="A5" s="15"/>
      <c r="B5" s="15"/>
      <c r="C5" s="15"/>
      <c r="D5" s="15"/>
      <c r="E5" s="17"/>
      <c r="F5" s="17"/>
      <c r="G5" s="15"/>
      <c r="H5" s="15"/>
      <c r="I5" s="15"/>
      <c r="J5" s="15"/>
      <c r="K5" s="28"/>
      <c r="N5" s="28"/>
      <c r="O5" s="28"/>
      <c r="P5" s="28"/>
      <c r="Q5" s="28"/>
      <c r="R5" s="28"/>
      <c r="S5" s="28"/>
      <c r="T5" s="28"/>
      <c r="U5" s="28"/>
      <c r="V5" s="28"/>
      <c r="W5" s="28"/>
      <c r="X5" s="28"/>
      <c r="Y5" s="28"/>
      <c r="Z5" s="25"/>
      <c r="AA5" s="29"/>
      <c r="AB5" s="29"/>
      <c r="AC5" s="15"/>
    </row>
    <row r="6" spans="1:240" ht="15.75" x14ac:dyDescent="0.2">
      <c r="A6" s="30" t="s">
        <v>0</v>
      </c>
      <c r="B6" s="15"/>
      <c r="C6" s="15"/>
      <c r="D6" s="15"/>
      <c r="E6" s="15"/>
      <c r="F6" s="15"/>
      <c r="G6" s="15"/>
      <c r="H6" s="15"/>
      <c r="I6" s="15"/>
      <c r="J6" s="15"/>
      <c r="K6" s="132" t="s">
        <v>1</v>
      </c>
      <c r="L6" s="133"/>
      <c r="M6" s="134"/>
      <c r="N6" s="31"/>
      <c r="O6" s="31"/>
      <c r="P6" s="31"/>
      <c r="Q6" s="31"/>
      <c r="R6" s="31"/>
      <c r="S6" s="31"/>
      <c r="T6" s="31"/>
      <c r="U6" s="31"/>
      <c r="V6" s="31"/>
      <c r="W6" s="31"/>
      <c r="X6" s="31"/>
      <c r="Y6" s="31"/>
      <c r="Z6" s="32"/>
      <c r="AA6" s="32"/>
      <c r="AB6" s="32"/>
      <c r="AC6" s="32"/>
    </row>
    <row r="7" spans="1:240" s="26" customFormat="1" ht="34.5" customHeight="1" thickBot="1" x14ac:dyDescent="0.25">
      <c r="A7" s="96" t="s">
        <v>2</v>
      </c>
      <c r="B7" s="137" t="s">
        <v>3</v>
      </c>
      <c r="C7" s="138"/>
      <c r="D7" s="138"/>
      <c r="E7" s="138"/>
      <c r="F7" s="138"/>
      <c r="G7" s="138"/>
      <c r="H7" s="138"/>
      <c r="I7" s="138"/>
      <c r="J7" s="139"/>
      <c r="K7" s="108">
        <f>IF((N3-3)&lt;0,"",(N3-3))</f>
        <v>2017</v>
      </c>
      <c r="L7" s="109">
        <f>IF((N3-2)&lt;0,"",(N3-2))</f>
        <v>2018</v>
      </c>
      <c r="M7" s="110">
        <f>IF((N3-1)&lt;0,"",(N3-1))</f>
        <v>2019</v>
      </c>
      <c r="N7" s="34" t="s">
        <v>4</v>
      </c>
      <c r="O7" s="35" t="s">
        <v>5</v>
      </c>
      <c r="P7" s="35" t="s">
        <v>6</v>
      </c>
      <c r="Q7" s="35" t="s">
        <v>7</v>
      </c>
      <c r="R7" s="35" t="s">
        <v>8</v>
      </c>
      <c r="S7" s="35" t="s">
        <v>9</v>
      </c>
      <c r="T7" s="35" t="s">
        <v>10</v>
      </c>
      <c r="U7" s="35" t="s">
        <v>11</v>
      </c>
      <c r="V7" s="35" t="s">
        <v>12</v>
      </c>
      <c r="W7" s="35" t="s">
        <v>13</v>
      </c>
      <c r="X7" s="35" t="s">
        <v>14</v>
      </c>
      <c r="Y7" s="35" t="s">
        <v>15</v>
      </c>
      <c r="Z7" s="36" t="s">
        <v>34</v>
      </c>
      <c r="AA7" s="36" t="s">
        <v>35</v>
      </c>
      <c r="AB7" s="36" t="s">
        <v>27</v>
      </c>
      <c r="AC7" s="36" t="s">
        <v>33</v>
      </c>
    </row>
    <row r="8" spans="1:240" ht="19.5" customHeight="1" x14ac:dyDescent="0.2">
      <c r="A8" s="96">
        <v>1</v>
      </c>
      <c r="B8" s="146" t="s">
        <v>67</v>
      </c>
      <c r="C8" s="147"/>
      <c r="D8" s="147"/>
      <c r="E8" s="147"/>
      <c r="F8" s="147"/>
      <c r="G8" s="147"/>
      <c r="H8" s="147"/>
      <c r="I8" s="147"/>
      <c r="J8" s="148"/>
      <c r="K8" s="105">
        <v>232</v>
      </c>
      <c r="L8" s="106">
        <v>205</v>
      </c>
      <c r="M8" s="107">
        <v>213</v>
      </c>
      <c r="N8" s="88">
        <f>IF(2&gt;Z4,"",M11)</f>
        <v>213</v>
      </c>
      <c r="O8" s="37">
        <f>IF(3&gt;Z4,"",N11)</f>
        <v>209</v>
      </c>
      <c r="P8" s="37">
        <f>IF(4&gt;Z4,"",O11)</f>
        <v>207</v>
      </c>
      <c r="Q8" s="37">
        <f>IF(5&gt;Z4,"",P11)</f>
        <v>206</v>
      </c>
      <c r="R8" s="37">
        <f>IF(6&gt;Z4,"",Q11)</f>
        <v>206</v>
      </c>
      <c r="S8" s="37">
        <f>IF(7&gt;Z4,"",R11)</f>
        <v>205</v>
      </c>
      <c r="T8" s="37">
        <f>IF(8&gt;Z4,"",S11)</f>
        <v>205</v>
      </c>
      <c r="U8" s="37">
        <f>IF(9&gt;Z4,"",T11)</f>
        <v>206</v>
      </c>
      <c r="V8" s="37">
        <f>IF(10&gt;Z4,"",U11)</f>
        <v>206</v>
      </c>
      <c r="W8" s="37">
        <f>IF(11&gt;Z4,"",V11)</f>
        <v>206</v>
      </c>
      <c r="X8" s="37">
        <f>IF(12&gt;Z4,"",W11)</f>
        <v>204</v>
      </c>
      <c r="Y8" s="37">
        <f>IF(13&gt;Z4,"",X11)</f>
        <v>205</v>
      </c>
      <c r="Z8" s="38" t="s">
        <v>16</v>
      </c>
      <c r="AA8" s="38" t="s">
        <v>16</v>
      </c>
      <c r="AB8" s="38" t="s">
        <v>16</v>
      </c>
      <c r="AC8" s="38" t="s">
        <v>16</v>
      </c>
    </row>
    <row r="9" spans="1:240" ht="19.5" customHeight="1" x14ac:dyDescent="0.2">
      <c r="A9" s="96">
        <v>2</v>
      </c>
      <c r="B9" s="146" t="s">
        <v>21</v>
      </c>
      <c r="C9" s="146"/>
      <c r="D9" s="146"/>
      <c r="E9" s="146"/>
      <c r="F9" s="146"/>
      <c r="G9" s="146"/>
      <c r="H9" s="146"/>
      <c r="I9" s="146"/>
      <c r="J9" s="150"/>
      <c r="K9" s="5">
        <v>17</v>
      </c>
      <c r="L9" s="6">
        <v>15</v>
      </c>
      <c r="M9" s="7">
        <v>22</v>
      </c>
      <c r="N9" s="9">
        <v>0</v>
      </c>
      <c r="O9" s="9">
        <v>1</v>
      </c>
      <c r="P9" s="9">
        <v>1</v>
      </c>
      <c r="Q9" s="9">
        <v>0</v>
      </c>
      <c r="R9" s="9">
        <v>0</v>
      </c>
      <c r="S9" s="9">
        <v>0</v>
      </c>
      <c r="T9" s="9">
        <v>2</v>
      </c>
      <c r="U9" s="9">
        <v>0</v>
      </c>
      <c r="V9" s="9">
        <v>1</v>
      </c>
      <c r="W9" s="9">
        <v>0</v>
      </c>
      <c r="X9" s="9">
        <v>2</v>
      </c>
      <c r="Y9" s="9">
        <v>0</v>
      </c>
      <c r="Z9" s="41">
        <f>SUM(N9:Y9)</f>
        <v>7</v>
      </c>
      <c r="AA9" s="121">
        <f>IF(N8="","",(IF(N8=0,"",(Z9/N8))))</f>
        <v>3.2863849765258218E-2</v>
      </c>
      <c r="AB9" s="43">
        <f>M10+1</f>
        <v>15</v>
      </c>
      <c r="AC9" s="8">
        <v>41</v>
      </c>
    </row>
    <row r="10" spans="1:240" ht="19.5" customHeight="1" x14ac:dyDescent="0.2">
      <c r="A10" s="96">
        <v>3</v>
      </c>
      <c r="B10" s="146" t="s">
        <v>59</v>
      </c>
      <c r="C10" s="146"/>
      <c r="D10" s="146"/>
      <c r="E10" s="146"/>
      <c r="F10" s="146"/>
      <c r="G10" s="146"/>
      <c r="H10" s="146"/>
      <c r="I10" s="146"/>
      <c r="J10" s="150"/>
      <c r="K10" s="5">
        <v>37</v>
      </c>
      <c r="L10" s="6">
        <v>22</v>
      </c>
      <c r="M10" s="7">
        <v>14</v>
      </c>
      <c r="N10" s="9">
        <v>4</v>
      </c>
      <c r="O10" s="9">
        <v>3</v>
      </c>
      <c r="P10" s="9">
        <v>2</v>
      </c>
      <c r="Q10" s="9">
        <v>0</v>
      </c>
      <c r="R10" s="9">
        <v>1</v>
      </c>
      <c r="S10" s="9">
        <v>0</v>
      </c>
      <c r="T10" s="9">
        <v>1</v>
      </c>
      <c r="U10" s="9">
        <v>0</v>
      </c>
      <c r="V10" s="9">
        <v>1</v>
      </c>
      <c r="W10" s="9">
        <v>2</v>
      </c>
      <c r="X10" s="9">
        <v>1</v>
      </c>
      <c r="Y10" s="9">
        <v>1</v>
      </c>
      <c r="Z10" s="41">
        <f>SUM(N10:Y10)</f>
        <v>16</v>
      </c>
      <c r="AA10" s="121">
        <f>IF(N8="","",(IF(N8=0,"",(Z10/N8))))</f>
        <v>7.5117370892018781E-2</v>
      </c>
      <c r="AB10" s="38" t="s">
        <v>16</v>
      </c>
      <c r="AC10" s="38" t="s">
        <v>16</v>
      </c>
    </row>
    <row r="11" spans="1:240" ht="19.5" customHeight="1" x14ac:dyDescent="0.2">
      <c r="A11" s="96">
        <v>4</v>
      </c>
      <c r="B11" s="146" t="s">
        <v>72</v>
      </c>
      <c r="C11" s="146"/>
      <c r="D11" s="146"/>
      <c r="E11" s="146"/>
      <c r="F11" s="146"/>
      <c r="G11" s="146"/>
      <c r="H11" s="146"/>
      <c r="I11" s="146"/>
      <c r="J11" s="150"/>
      <c r="K11" s="104">
        <v>212</v>
      </c>
      <c r="L11" s="6">
        <v>205</v>
      </c>
      <c r="M11" s="127">
        <v>213</v>
      </c>
      <c r="N11" s="44">
        <f>IF(2&gt;Z4,"",N8+N9-N10)</f>
        <v>209</v>
      </c>
      <c r="O11" s="45">
        <f>IF(3&gt;Z4,"",O8+O9-O10)</f>
        <v>207</v>
      </c>
      <c r="P11" s="45">
        <f>IF(4&gt;Z4,"",P8+P9-P10)</f>
        <v>206</v>
      </c>
      <c r="Q11" s="45">
        <f>IF(5&gt;Z4,"",Q8+Q9-Q10)</f>
        <v>206</v>
      </c>
      <c r="R11" s="45">
        <f>IF(6&gt;Z4,"",R8+R9-R10)</f>
        <v>205</v>
      </c>
      <c r="S11" s="45">
        <f>IF(7&gt;Z4,"",S8+S9-S10)</f>
        <v>205</v>
      </c>
      <c r="T11" s="45">
        <f>IF(8&gt;Z4,"",T8+T9-T10)</f>
        <v>206</v>
      </c>
      <c r="U11" s="45">
        <f>IF(9&gt;Z4,"",U8+U9-U10)</f>
        <v>206</v>
      </c>
      <c r="V11" s="45">
        <f>IF(10&gt;Z4,"",V8+V9-V10)</f>
        <v>206</v>
      </c>
      <c r="W11" s="45">
        <f>IF(11&gt;Z4,"",W8+W9-W10)</f>
        <v>204</v>
      </c>
      <c r="X11" s="45">
        <f>IF(12&gt;Z4,"",X8+X9-X10)</f>
        <v>205</v>
      </c>
      <c r="Y11" s="46">
        <f>IF(13&gt;Z4,"",Y8+Y9-Y10)</f>
        <v>204</v>
      </c>
      <c r="Z11" s="38" t="s">
        <v>16</v>
      </c>
      <c r="AA11" s="47" t="s">
        <v>16</v>
      </c>
      <c r="AB11" s="43">
        <f>M11+1</f>
        <v>214</v>
      </c>
      <c r="AC11" s="8">
        <v>222</v>
      </c>
    </row>
    <row r="12" spans="1:240" ht="19.5" customHeight="1" x14ac:dyDescent="0.2">
      <c r="A12" s="96">
        <v>5</v>
      </c>
      <c r="B12" s="146" t="s">
        <v>25</v>
      </c>
      <c r="C12" s="146"/>
      <c r="D12" s="146"/>
      <c r="E12" s="146"/>
      <c r="F12" s="146"/>
      <c r="G12" s="146"/>
      <c r="H12" s="146"/>
      <c r="I12" s="146"/>
      <c r="J12" s="150"/>
      <c r="K12" s="5">
        <v>22</v>
      </c>
      <c r="L12" s="6">
        <v>22</v>
      </c>
      <c r="M12" s="7">
        <v>22</v>
      </c>
      <c r="N12" s="39" t="s">
        <v>17</v>
      </c>
      <c r="O12" s="40" t="s">
        <v>17</v>
      </c>
      <c r="P12" s="10" t="s">
        <v>17</v>
      </c>
      <c r="Q12" s="40" t="s">
        <v>17</v>
      </c>
      <c r="R12" s="40" t="s">
        <v>17</v>
      </c>
      <c r="S12" s="10" t="s">
        <v>17</v>
      </c>
      <c r="T12" s="40" t="s">
        <v>17</v>
      </c>
      <c r="U12" s="40" t="s">
        <v>17</v>
      </c>
      <c r="V12" s="10" t="s">
        <v>17</v>
      </c>
      <c r="W12" s="40" t="s">
        <v>17</v>
      </c>
      <c r="X12" s="40" t="s">
        <v>17</v>
      </c>
      <c r="Y12" s="10" t="s">
        <v>17</v>
      </c>
      <c r="Z12" s="48" t="s">
        <v>16</v>
      </c>
      <c r="AA12" s="38" t="s">
        <v>16</v>
      </c>
      <c r="AB12" s="38" t="s">
        <v>16</v>
      </c>
      <c r="AC12" s="8"/>
    </row>
    <row r="13" spans="1:240" ht="19.5" customHeight="1" x14ac:dyDescent="0.2">
      <c r="A13" s="96">
        <v>6</v>
      </c>
      <c r="B13" s="146" t="s">
        <v>24</v>
      </c>
      <c r="C13" s="146"/>
      <c r="D13" s="146"/>
      <c r="E13" s="146"/>
      <c r="F13" s="146"/>
      <c r="G13" s="146"/>
      <c r="H13" s="146"/>
      <c r="I13" s="146"/>
      <c r="J13" s="150"/>
      <c r="K13" s="5">
        <v>5</v>
      </c>
      <c r="L13" s="6">
        <v>5</v>
      </c>
      <c r="M13" s="7">
        <v>7</v>
      </c>
      <c r="N13" s="39" t="s">
        <v>17</v>
      </c>
      <c r="O13" s="40" t="str">
        <f>N13</f>
        <v>----</v>
      </c>
      <c r="P13" s="10" t="s">
        <v>17</v>
      </c>
      <c r="Q13" s="40" t="s">
        <v>17</v>
      </c>
      <c r="R13" s="40" t="s">
        <v>17</v>
      </c>
      <c r="S13" s="10" t="s">
        <v>17</v>
      </c>
      <c r="T13" s="40" t="s">
        <v>17</v>
      </c>
      <c r="U13" s="40" t="s">
        <v>17</v>
      </c>
      <c r="V13" s="10" t="s">
        <v>17</v>
      </c>
      <c r="W13" s="40" t="s">
        <v>17</v>
      </c>
      <c r="X13" s="40" t="s">
        <v>17</v>
      </c>
      <c r="Y13" s="10" t="s">
        <v>17</v>
      </c>
      <c r="Z13" s="38" t="s">
        <v>16</v>
      </c>
      <c r="AA13" s="38" t="s">
        <v>16</v>
      </c>
      <c r="AB13" s="38" t="s">
        <v>16</v>
      </c>
      <c r="AC13" s="8"/>
    </row>
    <row r="14" spans="1:240" ht="19.5" customHeight="1" thickBot="1" x14ac:dyDescent="0.25">
      <c r="A14" s="96">
        <v>7</v>
      </c>
      <c r="B14" s="146" t="s">
        <v>68</v>
      </c>
      <c r="C14" s="146"/>
      <c r="D14" s="146"/>
      <c r="E14" s="146"/>
      <c r="F14" s="146"/>
      <c r="G14" s="146"/>
      <c r="H14" s="146"/>
      <c r="I14" s="146"/>
      <c r="J14" s="150"/>
      <c r="K14" s="124">
        <v>78.3</v>
      </c>
      <c r="L14" s="123">
        <v>78.599999999999994</v>
      </c>
      <c r="M14" s="122">
        <v>79.3</v>
      </c>
      <c r="N14" s="39" t="s">
        <v>16</v>
      </c>
      <c r="O14" s="40" t="s">
        <v>16</v>
      </c>
      <c r="P14" s="10">
        <v>79.599999999999994</v>
      </c>
      <c r="Q14" s="40" t="s">
        <v>16</v>
      </c>
      <c r="R14" s="40" t="s">
        <v>16</v>
      </c>
      <c r="S14" s="128">
        <v>79.8</v>
      </c>
      <c r="T14" s="40" t="s">
        <v>16</v>
      </c>
      <c r="U14" s="40" t="s">
        <v>16</v>
      </c>
      <c r="V14" s="128">
        <v>80</v>
      </c>
      <c r="W14" s="40" t="s">
        <v>16</v>
      </c>
      <c r="X14" s="40" t="s">
        <v>16</v>
      </c>
      <c r="Y14" s="10">
        <v>80.2</v>
      </c>
      <c r="Z14" s="38" t="s">
        <v>16</v>
      </c>
      <c r="AA14" s="38" t="s">
        <v>16</v>
      </c>
      <c r="AB14" s="38" t="s">
        <v>16</v>
      </c>
      <c r="AC14" s="8"/>
    </row>
    <row r="15" spans="1:240" customFormat="1" ht="13.5" customHeight="1" thickBot="1" x14ac:dyDescent="0.25">
      <c r="A15" s="49"/>
      <c r="B15" s="50"/>
      <c r="C15" s="50"/>
      <c r="D15" s="50"/>
      <c r="E15" s="50"/>
      <c r="F15" s="50"/>
      <c r="G15" s="50"/>
      <c r="H15" s="50"/>
      <c r="I15" s="50"/>
      <c r="J15" s="50"/>
      <c r="K15" s="89"/>
      <c r="L15" s="89"/>
      <c r="M15" s="89"/>
      <c r="N15" s="51"/>
      <c r="O15" s="51"/>
      <c r="P15" s="52"/>
      <c r="Q15" s="51"/>
      <c r="R15" s="51"/>
      <c r="S15" s="52"/>
      <c r="T15" s="51"/>
      <c r="U15" s="51"/>
      <c r="V15" s="53"/>
      <c r="W15" s="54"/>
      <c r="X15" s="54"/>
      <c r="Y15" s="53"/>
      <c r="Z15" s="55"/>
      <c r="AA15" s="55"/>
      <c r="AB15" s="49"/>
      <c r="AC15" s="4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row>
    <row r="16" spans="1:240" ht="45.75" customHeight="1" thickBot="1" x14ac:dyDescent="0.4">
      <c r="A16" s="111"/>
      <c r="B16" s="151" t="s">
        <v>61</v>
      </c>
      <c r="C16" s="152"/>
      <c r="D16" s="152"/>
      <c r="E16" s="152"/>
      <c r="F16" s="152"/>
      <c r="G16" s="152"/>
      <c r="H16" s="152"/>
      <c r="I16" s="152"/>
      <c r="J16" s="152"/>
      <c r="K16" s="152"/>
      <c r="L16" s="152"/>
      <c r="M16" s="152"/>
      <c r="N16" s="152"/>
      <c r="O16" s="152"/>
      <c r="P16" s="152"/>
      <c r="Q16" s="152"/>
      <c r="R16" s="152"/>
      <c r="S16" s="152"/>
      <c r="T16" s="153"/>
      <c r="U16" s="56"/>
      <c r="V16" s="57"/>
      <c r="X16" s="144" t="s">
        <v>30</v>
      </c>
      <c r="Y16" s="145"/>
      <c r="Z16" s="145"/>
      <c r="AA16" s="181">
        <f>Z9-Z10</f>
        <v>-9</v>
      </c>
      <c r="AB16" s="182"/>
      <c r="AC16" s="20"/>
      <c r="IF16"/>
    </row>
    <row r="17" spans="1:240" ht="27" customHeight="1" x14ac:dyDescent="0.2">
      <c r="A17" s="111"/>
      <c r="B17" s="149" t="s">
        <v>31</v>
      </c>
      <c r="C17" s="149"/>
      <c r="D17" s="149"/>
      <c r="E17" s="149"/>
      <c r="F17" s="149"/>
      <c r="G17" s="149"/>
      <c r="H17" s="149"/>
      <c r="I17" s="149"/>
      <c r="J17" s="149"/>
      <c r="K17" s="149"/>
      <c r="L17" s="149"/>
      <c r="M17" s="149"/>
      <c r="N17" s="149"/>
      <c r="O17" s="149"/>
      <c r="P17" s="149"/>
      <c r="Q17" s="149"/>
      <c r="R17" s="149"/>
      <c r="S17" s="149"/>
      <c r="T17" s="149"/>
      <c r="U17" s="58"/>
      <c r="V17" s="58"/>
      <c r="W17" s="32"/>
      <c r="X17" s="32"/>
      <c r="Y17" s="32"/>
      <c r="Z17" s="32"/>
      <c r="AA17" s="59"/>
      <c r="AB17" s="59"/>
      <c r="AC17" s="59"/>
      <c r="IF17"/>
    </row>
    <row r="18" spans="1:240" ht="9.75" customHeight="1" x14ac:dyDescent="0.25">
      <c r="A18" s="112"/>
      <c r="B18" s="60"/>
      <c r="C18" s="60"/>
      <c r="D18" s="60"/>
      <c r="E18" s="60"/>
      <c r="F18" s="60"/>
      <c r="G18" s="60"/>
      <c r="H18" s="60"/>
      <c r="I18" s="60"/>
      <c r="J18" s="60"/>
      <c r="K18" s="31"/>
      <c r="L18" s="31"/>
      <c r="M18" s="31"/>
      <c r="N18" s="31"/>
      <c r="O18" s="31"/>
      <c r="P18" s="31"/>
      <c r="Q18" s="31"/>
      <c r="R18" s="31"/>
      <c r="S18" s="31"/>
      <c r="T18" s="31"/>
      <c r="U18" s="31"/>
      <c r="V18" s="31"/>
      <c r="AC18" s="15"/>
      <c r="IF18"/>
    </row>
    <row r="19" spans="1:240" ht="17.25" hidden="1" customHeight="1" x14ac:dyDescent="0.25">
      <c r="A19" s="112"/>
      <c r="B19" s="60"/>
      <c r="C19" s="60"/>
      <c r="D19" s="60"/>
      <c r="E19" s="60"/>
      <c r="F19" s="60"/>
      <c r="G19" s="60"/>
      <c r="H19" s="60"/>
      <c r="I19" s="60"/>
      <c r="J19" s="60"/>
      <c r="K19" s="31"/>
      <c r="L19" s="31"/>
      <c r="M19" s="31"/>
      <c r="N19" s="31">
        <f>IF(N21="",1,N21)</f>
        <v>1</v>
      </c>
      <c r="O19" s="31">
        <f t="shared" ref="O19:Y19" si="0">IF(O21="",1,O21)</f>
        <v>1</v>
      </c>
      <c r="P19" s="31" t="str">
        <f t="shared" si="0"/>
        <v>CV</v>
      </c>
      <c r="Q19" s="31">
        <f t="shared" si="0"/>
        <v>1</v>
      </c>
      <c r="R19" s="31" t="str">
        <f t="shared" si="0"/>
        <v>LDL</v>
      </c>
      <c r="S19" s="31">
        <f t="shared" si="0"/>
        <v>1</v>
      </c>
      <c r="T19" s="31">
        <f t="shared" si="0"/>
        <v>1</v>
      </c>
      <c r="U19" s="31">
        <f t="shared" si="0"/>
        <v>1</v>
      </c>
      <c r="V19" s="31">
        <f t="shared" si="0"/>
        <v>1</v>
      </c>
      <c r="W19" s="31">
        <f t="shared" si="0"/>
        <v>1</v>
      </c>
      <c r="X19" s="31">
        <f t="shared" si="0"/>
        <v>1</v>
      </c>
      <c r="Y19" s="31" t="str">
        <f t="shared" si="0"/>
        <v>LDL</v>
      </c>
      <c r="AC19" s="15"/>
      <c r="IF19"/>
    </row>
    <row r="20" spans="1:240" ht="16.5" customHeight="1" x14ac:dyDescent="0.25">
      <c r="A20" s="61" t="s">
        <v>18</v>
      </c>
      <c r="B20" s="60"/>
      <c r="C20" s="60"/>
      <c r="D20" s="60"/>
      <c r="E20" s="60"/>
      <c r="F20" s="60"/>
      <c r="G20" s="60"/>
      <c r="H20" s="60"/>
      <c r="I20" s="60"/>
      <c r="J20" s="60"/>
      <c r="K20" s="31"/>
      <c r="L20" s="31"/>
      <c r="M20" s="31"/>
      <c r="N20" s="62"/>
      <c r="O20" s="62"/>
      <c r="P20" s="62"/>
      <c r="Q20" s="62"/>
      <c r="R20" s="62"/>
      <c r="S20" s="62"/>
      <c r="T20" s="62"/>
      <c r="U20" s="63"/>
      <c r="V20" s="62"/>
      <c r="W20" s="62"/>
      <c r="X20" s="62"/>
      <c r="Y20" s="62"/>
      <c r="Z20" s="31"/>
      <c r="AA20" s="31"/>
      <c r="AB20" s="15"/>
      <c r="AC20" s="15"/>
      <c r="IF20"/>
    </row>
    <row r="21" spans="1:240" ht="16.5" thickBot="1" x14ac:dyDescent="0.3">
      <c r="A21" s="111"/>
      <c r="B21" s="60"/>
      <c r="C21" s="60"/>
      <c r="D21" s="60"/>
      <c r="E21" s="60"/>
      <c r="F21" s="60"/>
      <c r="G21" s="60"/>
      <c r="H21" s="60"/>
      <c r="I21" s="60"/>
      <c r="J21" s="60"/>
      <c r="K21" s="31"/>
      <c r="L21" s="31"/>
      <c r="M21" s="64" t="s">
        <v>71</v>
      </c>
      <c r="N21" s="3"/>
      <c r="O21" s="3"/>
      <c r="P21" s="3" t="s">
        <v>77</v>
      </c>
      <c r="Q21" s="3"/>
      <c r="R21" s="3" t="s">
        <v>75</v>
      </c>
      <c r="S21" s="3"/>
      <c r="T21" s="3"/>
      <c r="U21" s="3"/>
      <c r="V21" s="3"/>
      <c r="W21" s="3"/>
      <c r="X21" s="3"/>
      <c r="Y21" s="3" t="s">
        <v>75</v>
      </c>
      <c r="Z21" s="32"/>
      <c r="AA21" s="32"/>
      <c r="AB21" s="15"/>
      <c r="AC21" s="15"/>
      <c r="IF21"/>
    </row>
    <row r="22" spans="1:240" s="26" customFormat="1" ht="33" customHeight="1" x14ac:dyDescent="0.2">
      <c r="A22" s="96" t="s">
        <v>2</v>
      </c>
      <c r="B22" s="137" t="s">
        <v>3</v>
      </c>
      <c r="C22" s="138"/>
      <c r="D22" s="138"/>
      <c r="E22" s="138"/>
      <c r="F22" s="138"/>
      <c r="G22" s="138"/>
      <c r="H22" s="138"/>
      <c r="I22" s="138"/>
      <c r="J22" s="139"/>
      <c r="K22" s="93">
        <f>IF((N3-3)&lt;0,"",(N3-3))</f>
        <v>2017</v>
      </c>
      <c r="L22" s="94">
        <f>IF((N3-2)&lt;0,"",(N3-2))</f>
        <v>2018</v>
      </c>
      <c r="M22" s="95">
        <f>IF((N3-1)&lt;0,"",(N3-1))</f>
        <v>2019</v>
      </c>
      <c r="N22" s="65" t="s">
        <v>4</v>
      </c>
      <c r="O22" s="33" t="s">
        <v>5</v>
      </c>
      <c r="P22" s="33" t="s">
        <v>6</v>
      </c>
      <c r="Q22" s="33" t="s">
        <v>7</v>
      </c>
      <c r="R22" s="33" t="s">
        <v>8</v>
      </c>
      <c r="S22" s="33" t="s">
        <v>9</v>
      </c>
      <c r="T22" s="33" t="s">
        <v>10</v>
      </c>
      <c r="U22" s="33" t="s">
        <v>11</v>
      </c>
      <c r="V22" s="33" t="s">
        <v>12</v>
      </c>
      <c r="W22" s="33" t="s">
        <v>13</v>
      </c>
      <c r="X22" s="33" t="s">
        <v>14</v>
      </c>
      <c r="Y22" s="33" t="s">
        <v>15</v>
      </c>
      <c r="Z22" s="36" t="s">
        <v>34</v>
      </c>
      <c r="AA22" s="36" t="s">
        <v>35</v>
      </c>
      <c r="AB22" s="36" t="s">
        <v>27</v>
      </c>
      <c r="AC22" s="36" t="s">
        <v>32</v>
      </c>
    </row>
    <row r="23" spans="1:240" ht="20.25" customHeight="1" x14ac:dyDescent="0.2">
      <c r="A23" s="113">
        <v>8</v>
      </c>
      <c r="B23" s="154" t="s">
        <v>69</v>
      </c>
      <c r="C23" s="154"/>
      <c r="D23" s="154"/>
      <c r="E23" s="154"/>
      <c r="F23" s="154"/>
      <c r="G23" s="154"/>
      <c r="H23" s="154"/>
      <c r="I23" s="154"/>
      <c r="J23" s="155"/>
      <c r="K23" s="114" t="s">
        <v>16</v>
      </c>
      <c r="L23" s="115" t="s">
        <v>16</v>
      </c>
      <c r="M23" s="116" t="s">
        <v>16</v>
      </c>
      <c r="N23" s="117">
        <v>164</v>
      </c>
      <c r="O23" s="117">
        <v>147</v>
      </c>
      <c r="P23" s="117">
        <v>0</v>
      </c>
      <c r="Q23" s="117">
        <v>0</v>
      </c>
      <c r="R23" s="117">
        <v>0</v>
      </c>
      <c r="S23" s="117">
        <v>0</v>
      </c>
      <c r="T23" s="117">
        <v>0</v>
      </c>
      <c r="U23" s="117">
        <v>0</v>
      </c>
      <c r="V23" s="117">
        <v>0</v>
      </c>
      <c r="W23" s="117">
        <v>0</v>
      </c>
      <c r="X23" s="117">
        <v>0</v>
      </c>
      <c r="Y23" s="118">
        <v>0</v>
      </c>
      <c r="Z23" s="119" t="s">
        <v>16</v>
      </c>
      <c r="AA23" s="119" t="s">
        <v>16</v>
      </c>
      <c r="AB23" s="119" t="s">
        <v>16</v>
      </c>
      <c r="AC23" s="119" t="s">
        <v>16</v>
      </c>
    </row>
    <row r="24" spans="1:240" ht="20.25" customHeight="1" x14ac:dyDescent="0.2">
      <c r="A24" s="96">
        <v>9</v>
      </c>
      <c r="B24" s="142" t="s">
        <v>70</v>
      </c>
      <c r="C24" s="142"/>
      <c r="D24" s="142"/>
      <c r="E24" s="142"/>
      <c r="F24" s="142"/>
      <c r="G24" s="142"/>
      <c r="H24" s="142"/>
      <c r="I24" s="142"/>
      <c r="J24" s="143"/>
      <c r="K24" s="101">
        <v>0.71</v>
      </c>
      <c r="L24" s="102">
        <v>0.72</v>
      </c>
      <c r="M24" s="103">
        <v>0.69</v>
      </c>
      <c r="N24" s="66">
        <f>IF(N11&lt;1,"",IF(2&gt;Z4,"",N23/N11))</f>
        <v>0.78468899521531099</v>
      </c>
      <c r="O24" s="67">
        <f>IF(O11&lt;1,"",IF(3&gt;Z4,"",O23/O11))</f>
        <v>0.71014492753623193</v>
      </c>
      <c r="P24" s="67">
        <f>IF(P11&lt;1,"",IF(4&gt;Z4,"",P23/P11))</f>
        <v>0</v>
      </c>
      <c r="Q24" s="67">
        <f>IF(Q11&lt;1,"",IF(5&gt;Z4,"",Q23/Q11))</f>
        <v>0</v>
      </c>
      <c r="R24" s="67">
        <f>IF(R11&lt;1,"",IF(6&gt;Z4,"",R23/R11))</f>
        <v>0</v>
      </c>
      <c r="S24" s="67">
        <f>IF(S11&lt;1,"",IF(7&gt;Z4,"",S23/S11))</f>
        <v>0</v>
      </c>
      <c r="T24" s="67">
        <f>IF(T11&lt;1,"",IF(8&gt;Z4,"",T23/T11))</f>
        <v>0</v>
      </c>
      <c r="U24" s="67">
        <f>IF(U11&lt;1,"",IF(9&gt;Z4,"",U23/U11))</f>
        <v>0</v>
      </c>
      <c r="V24" s="67">
        <f>IF(V11&lt;1,"",IF(10&gt;Z4,"",V23/V11))</f>
        <v>0</v>
      </c>
      <c r="W24" s="67">
        <f>IF(W11&lt;1,"",IF(11&gt;Z4,"",W23/W11))</f>
        <v>0</v>
      </c>
      <c r="X24" s="67">
        <f>IF(X11&lt;1,"",IF(12&gt;Z4,"",X23/X11))</f>
        <v>0</v>
      </c>
      <c r="Y24" s="67">
        <f>IF(Y11&lt;1,"",IF(13&gt;Z4,"",Y23/Y11))</f>
        <v>0</v>
      </c>
      <c r="Z24" s="40" t="s">
        <v>16</v>
      </c>
      <c r="AA24" s="68">
        <f>IF(SUMIF(N24:Y24,"&gt;0",N19:Y19)&lt;1,"",(SUMIF(N19:Y19,"1",N24:Y24)/SUMIF(N24:Y24,"&gt;0",N19:Y19)))</f>
        <v>0.74741696137577152</v>
      </c>
      <c r="AB24" s="86">
        <v>0.7</v>
      </c>
      <c r="AC24" s="12">
        <v>0.72</v>
      </c>
    </row>
    <row r="25" spans="1:240" ht="20.25" customHeight="1" thickBot="1" x14ac:dyDescent="0.25">
      <c r="A25" s="96">
        <v>10</v>
      </c>
      <c r="B25" s="142" t="s">
        <v>28</v>
      </c>
      <c r="C25" s="142"/>
      <c r="D25" s="142"/>
      <c r="E25" s="142"/>
      <c r="F25" s="142"/>
      <c r="G25" s="142"/>
      <c r="H25" s="142"/>
      <c r="I25" s="142"/>
      <c r="J25" s="143"/>
      <c r="K25" s="90">
        <v>26</v>
      </c>
      <c r="L25" s="91">
        <v>26</v>
      </c>
      <c r="M25" s="92">
        <v>34</v>
      </c>
      <c r="N25" s="117">
        <v>11</v>
      </c>
      <c r="O25" s="117">
        <v>1</v>
      </c>
      <c r="P25" s="117">
        <v>0</v>
      </c>
      <c r="Q25" s="117">
        <v>0</v>
      </c>
      <c r="R25" s="117">
        <v>0</v>
      </c>
      <c r="S25" s="117">
        <v>0</v>
      </c>
      <c r="T25" s="117">
        <v>0</v>
      </c>
      <c r="U25" s="117">
        <v>0</v>
      </c>
      <c r="V25" s="117">
        <v>0</v>
      </c>
      <c r="W25" s="117">
        <v>0</v>
      </c>
      <c r="X25" s="117">
        <v>0</v>
      </c>
      <c r="Y25" s="11">
        <v>0</v>
      </c>
      <c r="Z25" s="69">
        <f>SUM(N25:Y25)</f>
        <v>12</v>
      </c>
      <c r="AA25" s="42">
        <f>IF(N8="","",(IF(N8=0,"",(Z25/N8))))</f>
        <v>5.6338028169014086E-2</v>
      </c>
      <c r="AB25" s="43">
        <f>K29*AB9</f>
        <v>23.18181818181818</v>
      </c>
      <c r="AC25" s="13">
        <v>82</v>
      </c>
    </row>
    <row r="26" spans="1:240" ht="38.25" customHeight="1" x14ac:dyDescent="0.35">
      <c r="B26" s="70" t="s">
        <v>63</v>
      </c>
      <c r="C26" s="71"/>
      <c r="D26" s="71"/>
      <c r="E26" s="71"/>
      <c r="F26" s="71"/>
      <c r="G26" s="71"/>
      <c r="H26" s="71"/>
      <c r="I26" s="71"/>
      <c r="J26" s="71"/>
      <c r="K26" s="71"/>
      <c r="L26" s="71"/>
      <c r="M26" s="71"/>
      <c r="N26" s="71"/>
      <c r="O26" s="71"/>
      <c r="P26" s="71"/>
      <c r="Q26" s="71"/>
      <c r="R26" s="71"/>
      <c r="S26" s="71"/>
      <c r="T26" s="71"/>
      <c r="U26" s="71"/>
      <c r="V26" s="71"/>
      <c r="W26" s="71"/>
      <c r="X26" s="71"/>
      <c r="Y26" s="71"/>
      <c r="Z26" s="72"/>
      <c r="AA26" s="72"/>
      <c r="AB26" s="31"/>
      <c r="AC26" s="31"/>
    </row>
    <row r="27" spans="1:240" ht="42.75" customHeight="1" x14ac:dyDescent="0.2">
      <c r="B27" s="196" t="s">
        <v>64</v>
      </c>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8"/>
      <c r="AC27" s="31"/>
    </row>
    <row r="28" spans="1:240" ht="18.75" customHeight="1" thickBot="1" x14ac:dyDescent="0.35">
      <c r="A28" s="74"/>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3"/>
      <c r="AC28" s="31"/>
    </row>
    <row r="29" spans="1:240" ht="44.25" customHeight="1" thickBot="1" x14ac:dyDescent="0.25">
      <c r="A29"/>
      <c r="B29" s="184" t="s">
        <v>60</v>
      </c>
      <c r="C29" s="185"/>
      <c r="D29" s="185"/>
      <c r="E29" s="185"/>
      <c r="F29" s="185"/>
      <c r="G29" s="185"/>
      <c r="H29" s="186"/>
      <c r="I29" s="120"/>
      <c r="J29" s="120"/>
      <c r="K29" s="187">
        <f>IF(M9&lt;1,0,(M25/M9))</f>
        <v>1.5454545454545454</v>
      </c>
      <c r="L29" s="188"/>
      <c r="M29" s="188"/>
      <c r="N29" s="188"/>
      <c r="O29" s="188"/>
      <c r="P29" s="189"/>
      <c r="Q29" s="76"/>
      <c r="S29"/>
      <c r="U29" s="32"/>
      <c r="V29" s="32"/>
      <c r="W29" s="193" t="s">
        <v>57</v>
      </c>
      <c r="X29" s="194"/>
      <c r="Y29" s="194"/>
      <c r="Z29" s="194"/>
      <c r="AA29" s="199" t="s">
        <v>20</v>
      </c>
      <c r="AB29" s="200"/>
      <c r="AC29" s="31"/>
    </row>
    <row r="30" spans="1:240" customFormat="1" ht="11.25" customHeight="1" x14ac:dyDescent="0.2">
      <c r="B30" s="77"/>
      <c r="C30" s="77"/>
      <c r="D30" s="77"/>
      <c r="E30" s="77"/>
      <c r="F30" s="77"/>
      <c r="G30" s="78"/>
      <c r="H30" s="78"/>
      <c r="I30" s="78"/>
      <c r="J30" s="78"/>
      <c r="K30" s="78"/>
      <c r="L30" s="78"/>
      <c r="M30" s="79"/>
      <c r="N30" s="80"/>
      <c r="O30" s="4"/>
      <c r="P30" s="4"/>
      <c r="Q30" s="76"/>
      <c r="R30" s="19"/>
      <c r="S30" s="81"/>
      <c r="T30" s="81"/>
      <c r="U30" s="81"/>
      <c r="V30" s="81"/>
      <c r="W30" s="81"/>
      <c r="X30" s="81"/>
      <c r="Y30" s="81"/>
      <c r="Z30" s="81"/>
      <c r="AA30" s="82"/>
      <c r="AB30" s="19"/>
      <c r="AC30" s="31"/>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row>
    <row r="31" spans="1:240" s="97" customFormat="1" ht="45" customHeight="1" thickBot="1" x14ac:dyDescent="0.25">
      <c r="B31" s="98" t="s">
        <v>26</v>
      </c>
      <c r="C31" s="195" t="s">
        <v>53</v>
      </c>
      <c r="D31" s="195"/>
      <c r="E31" s="195"/>
      <c r="F31" s="195"/>
      <c r="G31" s="195"/>
      <c r="H31" s="195"/>
      <c r="I31" s="195"/>
      <c r="J31" s="195"/>
      <c r="K31" s="195"/>
      <c r="L31" s="195"/>
      <c r="M31" s="195"/>
      <c r="N31" s="195"/>
      <c r="O31" s="195"/>
      <c r="P31" s="195"/>
      <c r="Q31" s="195"/>
      <c r="R31" s="195"/>
      <c r="S31" s="195"/>
      <c r="T31" s="195"/>
      <c r="U31" s="195"/>
      <c r="V31" s="195"/>
      <c r="W31" s="195"/>
      <c r="X31" s="195"/>
      <c r="Y31" s="195"/>
      <c r="Z31" s="81"/>
      <c r="AA31" s="82"/>
      <c r="AB31" s="99"/>
      <c r="AC31" s="100"/>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c r="CG31" s="99"/>
      <c r="CH31" s="99"/>
      <c r="CI31" s="99"/>
      <c r="CJ31" s="99"/>
      <c r="CK31" s="99"/>
      <c r="CL31" s="99"/>
      <c r="CM31" s="99"/>
      <c r="CN31" s="99"/>
      <c r="CO31" s="99"/>
      <c r="CP31" s="99"/>
      <c r="CQ31" s="99"/>
      <c r="CR31" s="99"/>
      <c r="CS31" s="99"/>
      <c r="CT31" s="99"/>
      <c r="CU31" s="99"/>
      <c r="CV31" s="99"/>
      <c r="CW31" s="99"/>
      <c r="CX31" s="99"/>
      <c r="CY31" s="99"/>
      <c r="CZ31" s="99"/>
      <c r="DA31" s="99"/>
      <c r="DB31" s="99"/>
      <c r="DC31" s="99"/>
      <c r="DD31" s="99"/>
      <c r="DE31" s="99"/>
      <c r="DF31" s="99"/>
      <c r="DG31" s="99"/>
      <c r="DH31" s="99"/>
      <c r="DI31" s="99"/>
      <c r="DJ31" s="99"/>
      <c r="DK31" s="99"/>
      <c r="DL31" s="99"/>
      <c r="DM31" s="99"/>
      <c r="DN31" s="99"/>
      <c r="DO31" s="99"/>
      <c r="DP31" s="99"/>
      <c r="DQ31" s="99"/>
      <c r="DR31" s="99"/>
      <c r="DS31" s="99"/>
      <c r="DT31" s="99"/>
      <c r="DU31" s="99"/>
      <c r="DV31" s="99"/>
      <c r="DW31" s="99"/>
      <c r="DX31" s="99"/>
      <c r="DY31" s="99"/>
      <c r="DZ31" s="99"/>
      <c r="EA31" s="99"/>
      <c r="EB31" s="99"/>
      <c r="EC31" s="99"/>
      <c r="ED31" s="99"/>
      <c r="EE31" s="99"/>
      <c r="EF31" s="99"/>
      <c r="EG31" s="99"/>
      <c r="EH31" s="99"/>
      <c r="EI31" s="99"/>
      <c r="EJ31" s="99"/>
      <c r="EK31" s="99"/>
      <c r="EL31" s="99"/>
      <c r="EM31" s="99"/>
      <c r="EN31" s="99"/>
      <c r="EO31" s="99"/>
      <c r="EP31" s="99"/>
      <c r="EQ31" s="99"/>
      <c r="ER31" s="99"/>
      <c r="ES31" s="99"/>
      <c r="ET31" s="99"/>
      <c r="EU31" s="99"/>
      <c r="EV31" s="99"/>
      <c r="EW31" s="99"/>
      <c r="EX31" s="99"/>
      <c r="EY31" s="99"/>
      <c r="EZ31" s="99"/>
      <c r="FA31" s="99"/>
      <c r="FB31" s="99"/>
      <c r="FC31" s="99"/>
      <c r="FD31" s="99"/>
      <c r="FE31" s="99"/>
      <c r="FF31" s="99"/>
      <c r="FG31" s="99"/>
      <c r="FH31" s="99"/>
      <c r="FI31" s="99"/>
      <c r="FJ31" s="99"/>
      <c r="FK31" s="99"/>
      <c r="FL31" s="99"/>
      <c r="FM31" s="99"/>
      <c r="FN31" s="99"/>
      <c r="FO31" s="99"/>
      <c r="FP31" s="99"/>
      <c r="FQ31" s="99"/>
      <c r="FR31" s="99"/>
      <c r="FS31" s="99"/>
      <c r="FT31" s="99"/>
      <c r="FU31" s="99"/>
      <c r="FV31" s="99"/>
      <c r="FW31" s="99"/>
      <c r="FX31" s="99"/>
      <c r="FY31" s="99"/>
      <c r="FZ31" s="99"/>
      <c r="GA31" s="99"/>
      <c r="GB31" s="99"/>
      <c r="GC31" s="99"/>
      <c r="GD31" s="99"/>
      <c r="GE31" s="99"/>
      <c r="GF31" s="99"/>
      <c r="GG31" s="99"/>
      <c r="GH31" s="99"/>
      <c r="GI31" s="99"/>
      <c r="GJ31" s="99"/>
      <c r="GK31" s="99"/>
      <c r="GL31" s="99"/>
      <c r="GM31" s="99"/>
      <c r="GN31" s="99"/>
      <c r="GO31" s="99"/>
      <c r="GP31" s="99"/>
      <c r="GQ31" s="99"/>
      <c r="GR31" s="99"/>
      <c r="GS31" s="99"/>
      <c r="GT31" s="99"/>
      <c r="GU31" s="99"/>
      <c r="GV31" s="99"/>
      <c r="GW31" s="99"/>
      <c r="GX31" s="99"/>
      <c r="GY31" s="99"/>
      <c r="GZ31" s="99"/>
      <c r="HA31" s="99"/>
      <c r="HB31" s="99"/>
      <c r="HC31" s="99"/>
      <c r="HD31" s="99"/>
      <c r="HE31" s="99"/>
      <c r="HF31" s="99"/>
      <c r="HG31" s="99"/>
      <c r="HH31" s="99"/>
      <c r="HI31" s="99"/>
      <c r="HJ31" s="99"/>
      <c r="HK31" s="99"/>
      <c r="HL31" s="99"/>
      <c r="HM31" s="99"/>
      <c r="HN31" s="99"/>
      <c r="HO31" s="99"/>
      <c r="HP31" s="99"/>
      <c r="HQ31" s="99"/>
      <c r="HR31" s="99"/>
      <c r="HS31" s="99"/>
      <c r="HT31" s="99"/>
      <c r="HU31" s="99"/>
      <c r="HV31" s="99"/>
      <c r="HW31" s="99"/>
      <c r="HX31" s="99"/>
      <c r="HY31" s="99"/>
      <c r="HZ31" s="99"/>
      <c r="IA31" s="99"/>
      <c r="IB31" s="99"/>
      <c r="IC31" s="99"/>
      <c r="ID31" s="99"/>
      <c r="IE31" s="99"/>
      <c r="IF31" s="99"/>
    </row>
    <row r="32" spans="1:240" ht="46.5" customHeight="1" thickBot="1" x14ac:dyDescent="0.25">
      <c r="B32" s="172" t="s">
        <v>29</v>
      </c>
      <c r="C32" s="173"/>
      <c r="D32" s="174"/>
      <c r="E32" s="163" t="s">
        <v>55</v>
      </c>
      <c r="F32" s="164"/>
      <c r="G32" s="164"/>
      <c r="H32" s="164"/>
      <c r="I32" s="164"/>
      <c r="J32" s="164"/>
      <c r="K32" s="164"/>
      <c r="L32" s="164"/>
      <c r="M32" s="164"/>
      <c r="N32" s="164"/>
      <c r="O32" s="164"/>
      <c r="P32" s="164"/>
      <c r="Q32" s="164"/>
      <c r="R32" s="165"/>
      <c r="T32" s="159" t="s">
        <v>19</v>
      </c>
      <c r="U32" s="183"/>
      <c r="V32" s="183"/>
      <c r="W32" s="166" t="s">
        <v>73</v>
      </c>
      <c r="X32" s="167"/>
      <c r="Y32" s="167"/>
      <c r="Z32" s="167"/>
      <c r="AA32" s="168"/>
      <c r="AB32" s="190"/>
      <c r="AC32" s="190"/>
    </row>
    <row r="33" spans="1:29" ht="35.25" customHeight="1" x14ac:dyDescent="0.2">
      <c r="B33" s="175"/>
      <c r="C33" s="176"/>
      <c r="D33" s="177"/>
      <c r="E33" s="163" t="s">
        <v>65</v>
      </c>
      <c r="F33" s="164"/>
      <c r="G33" s="164"/>
      <c r="H33" s="164"/>
      <c r="I33" s="164"/>
      <c r="J33" s="164"/>
      <c r="K33" s="164"/>
      <c r="L33" s="164"/>
      <c r="M33" s="164"/>
      <c r="N33" s="164"/>
      <c r="O33" s="164"/>
      <c r="P33" s="164"/>
      <c r="Q33" s="164"/>
      <c r="R33" s="165"/>
      <c r="T33" s="159" t="s">
        <v>58</v>
      </c>
      <c r="U33" s="183"/>
      <c r="V33" s="183"/>
      <c r="W33" s="169" t="s">
        <v>74</v>
      </c>
      <c r="X33" s="170"/>
      <c r="Y33" s="170"/>
      <c r="Z33" s="170"/>
      <c r="AA33" s="171"/>
      <c r="AB33" s="191" t="s">
        <v>54</v>
      </c>
      <c r="AC33" s="192"/>
    </row>
    <row r="34" spans="1:29" ht="27" customHeight="1" thickBot="1" x14ac:dyDescent="0.25">
      <c r="A34" s="70"/>
      <c r="B34" s="125" t="s">
        <v>66</v>
      </c>
      <c r="C34" s="84"/>
      <c r="D34" s="84"/>
      <c r="E34" s="84"/>
      <c r="F34" s="84"/>
      <c r="G34" s="84"/>
      <c r="H34" s="84"/>
      <c r="I34" s="84"/>
      <c r="J34" s="84"/>
      <c r="K34" s="84"/>
      <c r="L34" s="84"/>
      <c r="N34" s="84"/>
      <c r="P34" s="83"/>
      <c r="Q34" s="85"/>
      <c r="S34" s="85"/>
      <c r="T34" s="158" t="s">
        <v>23</v>
      </c>
      <c r="U34" s="158"/>
      <c r="V34" s="159"/>
      <c r="W34" s="160">
        <v>44186</v>
      </c>
      <c r="X34" s="161"/>
      <c r="Y34" s="161"/>
      <c r="Z34" s="161"/>
      <c r="AA34" s="162"/>
      <c r="AB34" s="156" t="s">
        <v>76</v>
      </c>
      <c r="AC34" s="157"/>
    </row>
    <row r="35" spans="1:29" ht="11.25" customHeight="1" x14ac:dyDescent="0.2"/>
  </sheetData>
  <sheetProtection password="DCCF" sheet="1" objects="1" scenarios="1"/>
  <mergeCells count="40">
    <mergeCell ref="B32:D33"/>
    <mergeCell ref="B3:F3"/>
    <mergeCell ref="AA16:AB16"/>
    <mergeCell ref="T32:V32"/>
    <mergeCell ref="T33:V33"/>
    <mergeCell ref="B29:H29"/>
    <mergeCell ref="K29:P29"/>
    <mergeCell ref="AB32:AC32"/>
    <mergeCell ref="AB33:AC33"/>
    <mergeCell ref="W29:Z29"/>
    <mergeCell ref="C31:Y31"/>
    <mergeCell ref="B27:AB27"/>
    <mergeCell ref="AA29:AB29"/>
    <mergeCell ref="B22:J22"/>
    <mergeCell ref="B9:J9"/>
    <mergeCell ref="B10:J10"/>
    <mergeCell ref="AB34:AC34"/>
    <mergeCell ref="T34:V34"/>
    <mergeCell ref="W34:AA34"/>
    <mergeCell ref="E32:R32"/>
    <mergeCell ref="W32:AA32"/>
    <mergeCell ref="W33:AA33"/>
    <mergeCell ref="E33:R33"/>
    <mergeCell ref="B24:J24"/>
    <mergeCell ref="X16:Z16"/>
    <mergeCell ref="B8:J8"/>
    <mergeCell ref="B17:T17"/>
    <mergeCell ref="B25:J25"/>
    <mergeCell ref="B11:J11"/>
    <mergeCell ref="B12:J12"/>
    <mergeCell ref="B16:T16"/>
    <mergeCell ref="B13:J13"/>
    <mergeCell ref="B14:J14"/>
    <mergeCell ref="B23:J23"/>
    <mergeCell ref="A1:AA1"/>
    <mergeCell ref="N3:O3"/>
    <mergeCell ref="K6:M6"/>
    <mergeCell ref="P3:Q3"/>
    <mergeCell ref="B7:J7"/>
    <mergeCell ref="R3:S3"/>
  </mergeCells>
  <conditionalFormatting sqref="AA29:AA31">
    <cfRule type="containsText" dxfId="4" priority="8" operator="containsText" text="NO">
      <formula>NOT(ISERROR(SEARCH("NO",AA29)))</formula>
    </cfRule>
    <cfRule type="containsText" dxfId="3" priority="9" operator="containsText" text="YES">
      <formula>NOT(ISERROR(SEARCH("YES",AA29)))</formula>
    </cfRule>
  </conditionalFormatting>
  <conditionalFormatting sqref="AA16 AA17:AB17">
    <cfRule type="cellIs" dxfId="2" priority="2" operator="greaterThan">
      <formula>0</formula>
    </cfRule>
    <cfRule type="cellIs" dxfId="1" priority="3" operator="lessThan">
      <formula>0</formula>
    </cfRule>
  </conditionalFormatting>
  <conditionalFormatting sqref="AA29">
    <cfRule type="cellIs" dxfId="0" priority="1" stopIfTrue="1" operator="equal">
      <formula>"YES"</formula>
    </cfRule>
  </conditionalFormatting>
  <dataValidations count="3">
    <dataValidation type="list" showInputMessage="1" showErrorMessage="1" error="Must select &quot;YES&quot; or &quot;NO&quot;" sqref="AA29:AB29" xr:uid="{00000000-0002-0000-0000-000000000000}">
      <formula1>AA4:AB4</formula1>
    </dataValidation>
    <dataValidation type="list" allowBlank="1" showInputMessage="1" showErrorMessage="1" sqref="AA30:AA31" xr:uid="{00000000-0002-0000-0000-000001000000}">
      <formula1>YN</formula1>
    </dataValidation>
    <dataValidation type="list" allowBlank="1" showInputMessage="1" showErrorMessage="1" sqref="R3:S3" xr:uid="{00000000-0002-0000-0000-000002000000}">
      <formula1>$M$4:$Y$4</formula1>
    </dataValidation>
  </dataValidations>
  <printOptions horizontalCentered="1"/>
  <pageMargins left="0.6" right="0.45" top="0.51" bottom="0.33" header="0.25" footer="0.23"/>
  <pageSetup scale="65" orientation="landscape" r:id="rId1"/>
  <headerFooter scaleWithDoc="0"/>
  <ignoredErrors>
    <ignoredError sqref="Z25" formulaRange="1"/>
    <ignoredError sqref="Z24 N19:Y19 AB2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 27 - 2016</vt:lpstr>
      <vt:lpstr>'Form 27 - 2016'!Print_Area</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Jerry</dc:creator>
  <cp:lastModifiedBy>Phil Goff</cp:lastModifiedBy>
  <cp:lastPrinted>2019-01-21T15:34:18Z</cp:lastPrinted>
  <dcterms:created xsi:type="dcterms:W3CDTF">2015-09-08T03:20:27Z</dcterms:created>
  <dcterms:modified xsi:type="dcterms:W3CDTF">2021-01-02T16:56:20Z</dcterms:modified>
</cp:coreProperties>
</file>